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workbookProtection workbookAlgorithmName="SHA-512" workbookHashValue="tpxjWSax9v4EykqrAqpmdt0dxdXs5XSvjtMMEEJXKiyh2HWRylLvqBkrO4HwApmYwmlPBDUn0Vq2skqOVTqpug==" workbookSaltValue="z9j3SgT7GZHIbmIII3IQ5w==" workbookSpinCount="100000" lockStructure="1"/>
  <bookViews>
    <workbookView xWindow="0" yWindow="-15" windowWidth="10695" windowHeight="7335" firstSheet="2" activeTab="3"/>
  </bookViews>
  <sheets>
    <sheet name="GARTNER LEADER'S TOOLKIT" sheetId="23" state="hidden" r:id="rId1"/>
    <sheet name="SaaS T&amp;C Evaluation Toolkit" sheetId="18" state="hidden" r:id="rId2"/>
    <sheet name="Instructions" sheetId="29" r:id="rId3"/>
    <sheet name="Evaluation" sheetId="34"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62913"/>
</workbook>
</file>

<file path=xl/calcChain.xml><?xml version="1.0" encoding="utf-8"?>
<calcChain xmlns="http://schemas.openxmlformats.org/spreadsheetml/2006/main">
  <c r="H7" i="34" l="1"/>
  <c r="E5" i="36" s="1"/>
  <c r="H6" i="34"/>
  <c r="D5" i="36" s="1"/>
  <c r="F7" i="34"/>
  <c r="F6" i="34"/>
  <c r="E15" i="36" l="1"/>
  <c r="E9" i="36"/>
  <c r="E6" i="36"/>
  <c r="E17" i="36" s="1"/>
  <c r="E13" i="36"/>
  <c r="E12" i="36"/>
  <c r="E10" i="36"/>
  <c r="E8" i="36"/>
  <c r="E14" i="36"/>
  <c r="E11" i="36"/>
  <c r="E7" i="36"/>
  <c r="D15" i="36"/>
  <c r="D9" i="36"/>
  <c r="D8" i="36"/>
  <c r="D7" i="36"/>
  <c r="D13" i="36"/>
  <c r="D10" i="36"/>
  <c r="D6" i="36"/>
  <c r="D17" i="36" s="1"/>
  <c r="D14" i="36"/>
  <c r="D12" i="36"/>
  <c r="D11" i="36"/>
  <c r="D8" i="34"/>
  <c r="H8" i="34"/>
  <c r="F8" i="34"/>
  <c r="H19" i="34"/>
  <c r="F19" i="34"/>
  <c r="F14" i="34"/>
  <c r="H14" i="34"/>
  <c r="F15" i="34"/>
  <c r="H15" i="34"/>
  <c r="F16" i="34"/>
  <c r="H16" i="34"/>
  <c r="F17" i="34"/>
  <c r="H17" i="34"/>
  <c r="F18" i="34"/>
  <c r="H18" i="34"/>
  <c r="D13" i="34"/>
  <c r="L8" i="34" l="1"/>
  <c r="H11" i="34" l="1"/>
  <c r="F11" i="34"/>
  <c r="H12" i="34"/>
  <c r="F12" i="34"/>
  <c r="D21" i="34"/>
  <c r="H20" i="34"/>
  <c r="F20" i="34"/>
  <c r="H10" i="34"/>
  <c r="F10" i="34"/>
  <c r="D25" i="34" l="1"/>
  <c r="H21" i="34"/>
  <c r="G21" i="34" s="1"/>
  <c r="G26" i="34" s="1"/>
  <c r="F21" i="34"/>
  <c r="F26" i="34" s="1"/>
  <c r="H13" i="34"/>
  <c r="G13" i="34" s="1"/>
  <c r="F13" i="34"/>
  <c r="E13" i="34" s="1"/>
  <c r="L21" i="34"/>
  <c r="H26" i="34"/>
  <c r="D26" i="34"/>
  <c r="E21" i="34" l="1"/>
  <c r="E26" i="34" s="1"/>
  <c r="G25" i="34"/>
  <c r="E25" i="34"/>
  <c r="F25" i="34"/>
  <c r="L13" i="34"/>
  <c r="H25" i="34"/>
  <c r="F110" i="27" l="1"/>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<sst xmlns="http://schemas.openxmlformats.org/spreadsheetml/2006/main" count="1433" uniqueCount="604">
  <si>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</si>
  <si>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</si>
  <si>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</si>
  <si>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</si>
  <si>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</si>
  <si>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</si>
  <si>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</si>
  <si>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</si>
  <si>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</si>
  <si>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</si>
  <si>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</si>
  <si>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</si>
  <si>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</si>
  <si>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</si>
  <si>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</si>
  <si>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</si>
  <si>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</si>
  <si>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</si>
  <si>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</si>
  <si>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</si>
  <si>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</si>
  <si>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</si>
  <si>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</si>
  <si>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</si>
  <si>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</si>
  <si>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</si>
  <si>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</si>
  <si>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</si>
  <si>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</si>
  <si>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</si>
  <si>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</si>
  <si>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</si>
  <si>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</si>
  <si>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</si>
  <si>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</si>
  <si>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</si>
  <si>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</si>
  <si>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</si>
  <si>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</si>
  <si>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</si>
  <si>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</si>
  <si>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</si>
  <si>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</si>
  <si>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</si>
  <si>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</si>
  <si>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</si>
  <si>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</si>
  <si>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</si>
  <si>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</si>
  <si>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</si>
  <si>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</si>
  <si>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</si>
  <si>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</si>
  <si>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</si>
  <si>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</si>
  <si>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</si>
  <si>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</si>
  <si>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</si>
  <si>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</si>
  <si>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</si>
  <si>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</si>
  <si>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</si>
  <si>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</si>
  <si>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</si>
  <si>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</si>
  <si>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</si>
  <si>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</si>
  <si>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</si>
  <si>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</si>
  <si>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</si>
  <si>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</si>
  <si>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</si>
  <si>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</si>
  <si>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</si>
  <si>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</si>
  <si>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</si>
  <si>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</si>
  <si>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</si>
  <si>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</si>
  <si>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</si>
  <si>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</si>
  <si>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</si>
  <si>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</si>
  <si>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</si>
  <si>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</si>
  <si>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</si>
  <si>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</si>
  <si>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</si>
  <si>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</si>
  <si>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</si>
  <si>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</si>
  <si>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</si>
  <si>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</si>
  <si>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</si>
  <si>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</si>
  <si>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</si>
  <si>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</si>
  <si>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</si>
  <si>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</si>
  <si>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</si>
  <si>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</si>
  <si>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</si>
  <si>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</si>
  <si>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</si>
  <si>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</si>
  <si>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</si>
  <si>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</si>
  <si>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</si>
  <si>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</si>
  <si>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</si>
  <si>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</si>
  <si>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</si>
  <si>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</si>
  <si>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</si>
  <si>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</si>
  <si>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</si>
  <si>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</si>
  <si>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</si>
  <si>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</si>
  <si>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</si>
  <si>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</si>
  <si>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</si>
  <si>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</si>
  <si>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</si>
  <si>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</si>
  <si>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</si>
  <si>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</si>
  <si>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</si>
  <si>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</si>
  <si>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</si>
  <si>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</si>
  <si>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</si>
  <si>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</si>
  <si>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</si>
  <si>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</si>
  <si>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</si>
  <si>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</si>
  <si>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</si>
  <si>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</si>
  <si>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</si>
  <si>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</si>
  <si>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</si>
  <si>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</si>
  <si>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</si>
  <si>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</si>
  <si>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</si>
  <si>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</si>
  <si>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</si>
  <si>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</si>
  <si>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</si>
  <si>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</si>
  <si>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</si>
  <si>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</si>
  <si>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</si>
  <si>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</si>
  <si>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</si>
  <si>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</si>
  <si>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</si>
  <si>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</si>
  <si>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</si>
  <si>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</si>
  <si>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</si>
  <si>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</si>
  <si>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</si>
  <si>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</si>
  <si>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</si>
  <si>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</si>
  <si>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</si>
  <si>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</si>
  <si>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</si>
  <si>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</si>
  <si>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</si>
  <si>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</si>
  <si>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</si>
  <si>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</si>
  <si>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</si>
  <si>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</si>
  <si>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</si>
  <si>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</si>
  <si>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</si>
  <si>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</si>
  <si>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</si>
  <si>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</si>
  <si>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</si>
  <si>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</si>
  <si>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</si>
  <si>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</si>
  <si>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</si>
  <si>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</si>
  <si>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</si>
  <si>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</si>
  <si>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</si>
  <si>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</si>
  <si>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</si>
  <si>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</si>
  <si>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</si>
  <si>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</si>
  <si>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</si>
  <si>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</si>
  <si>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</si>
  <si>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</si>
  <si>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</si>
  <si>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</si>
  <si>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</si>
  <si>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</si>
  <si>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</si>
  <si>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</si>
  <si>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</si>
  <si>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</si>
  <si>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</si>
  <si>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</si>
  <si>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</si>
  <si>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</si>
  <si>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</si>
  <si>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</si>
  <si>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</si>
  <si>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</si>
  <si>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</si>
  <si>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</si>
  <si>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</si>
  <si>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</si>
  <si>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</si>
  <si>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</si>
  <si>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</si>
  <si>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</si>
  <si>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</si>
  <si>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</si>
  <si>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</si>
  <si>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</si>
  <si>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</si>
  <si>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</si>
  <si>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</si>
  <si>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</si>
  <si>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</si>
  <si>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</si>
  <si>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</si>
  <si>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</si>
  <si>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</si>
  <si>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</si>
  <si>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</si>
  <si>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</si>
  <si>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</si>
  <si>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</si>
  <si>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</si>
  <si>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</si>
  <si>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</si>
  <si>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</si>
  <si>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</si>
  <si>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</si>
  <si>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</si>
  <si>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</si>
  <si>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</si>
  <si>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</si>
  <si>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</si>
  <si>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</si>
  <si>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</si>
  <si>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</si>
  <si>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</si>
  <si>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</si>
  <si>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</si>
  <si>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</si>
  <si>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</si>
  <si>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</si>
  <si>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</si>
  <si>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</si>
  <si>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</si>
  <si>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</si>
  <si>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</si>
  <si>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</si>
  <si>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</si>
  <si>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</si>
  <si>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</si>
  <si>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</si>
  <si>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</si>
  <si>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</si>
  <si>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</si>
  <si>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</si>
  <si>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</si>
  <si>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</si>
  <si>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</si>
  <si>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</si>
  <si>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</si>
  <si>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</si>
  <si>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</si>
  <si>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</si>
  <si>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</si>
  <si>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</si>
  <si>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</si>
  <si>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</si>
  <si>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</si>
  <si>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</si>
  <si>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</si>
  <si>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</si>
  <si>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</si>
  <si>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</si>
  <si>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</si>
  <si>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</si>
  <si>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</si>
  <si>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</si>
  <si>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</si>
  <si>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</si>
  <si>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</si>
  <si>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</si>
  <si>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</si>
  <si>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</si>
  <si>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</si>
  <si>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</si>
  <si>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</si>
  <si>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</si>
  <si>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</si>
  <si>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</si>
  <si>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</si>
  <si>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</si>
  <si>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</si>
  <si>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</si>
  <si>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</si>
  <si>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</si>
  <si>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</si>
  <si>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</si>
  <si>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</si>
  <si>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</si>
  <si>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</si>
  <si>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</si>
  <si>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</si>
  <si>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</si>
  <si>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</si>
  <si>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</si>
  <si>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</si>
  <si>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</si>
  <si>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</si>
  <si>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</si>
  <si>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</si>
  <si>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</si>
  <si>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</si>
  <si>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</si>
  <si>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</si>
  <si>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</si>
  <si>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</si>
  <si>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</si>
  <si>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</si>
  <si>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</si>
  <si>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</si>
  <si>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</si>
  <si>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</si>
  <si>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</si>
  <si>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</si>
  <si>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</si>
  <si>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</si>
  <si>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</si>
  <si>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</si>
  <si>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</si>
  <si>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</si>
  <si>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</si>
  <si>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</si>
  <si>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</si>
  <si>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</si>
  <si>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</si>
  <si>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</si>
  <si>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</si>
  <si>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</si>
  <si>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</si>
  <si>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</si>
  <si>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</si>
  <si>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</si>
  <si>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</si>
  <si>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</si>
  <si>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</si>
  <si>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</si>
  <si>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</si>
  <si>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</si>
  <si>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</si>
  <si>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</si>
  <si>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</si>
  <si>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</si>
  <si>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</si>
  <si>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</si>
  <si>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</si>
  <si>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</si>
  <si>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</si>
  <si>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</si>
  <si>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</si>
  <si>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</si>
  <si>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</si>
  <si>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</si>
  <si>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</si>
  <si>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</si>
  <si>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</si>
  <si>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</si>
  <si>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</si>
  <si>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</si>
  <si>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</si>
  <si>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</si>
  <si>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</si>
  <si>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</si>
  <si>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</si>
  <si>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</si>
  <si>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</si>
  <si>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</si>
  <si>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</si>
  <si>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</si>
  <si>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</si>
  <si>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</si>
  <si>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</si>
  <si>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</si>
  <si>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</si>
  <si>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</si>
  <si>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</si>
  <si>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</si>
  <si>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</si>
  <si>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</si>
  <si>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</si>
  <si>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</si>
  <si>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</si>
  <si>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</si>
  <si>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</si>
  <si>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</si>
  <si>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</si>
  <si>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</si>
  <si>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</si>
  <si>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</si>
  <si>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</si>
  <si>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</si>
  <si>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</si>
  <si>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</si>
  <si>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</si>
  <si>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</si>
  <si>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</si>
  <si>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</si>
  <si>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</si>
  <si>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</si>
  <si>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</si>
  <si>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</si>
  <si>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</si>
  <si>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</si>
  <si>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</si>
  <si>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</si>
  <si>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</si>
  <si>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</si>
  <si>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</si>
  <si>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</si>
  <si>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</si>
  <si>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</si>
  <si>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</si>
  <si>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</si>
  <si>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</si>
  <si>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</si>
  <si>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</si>
  <si>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</si>
  <si>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</si>
  <si>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</si>
  <si>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</si>
  <si>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</si>
  <si>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</si>
  <si>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</si>
  <si>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</si>
  <si>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</si>
  <si>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</si>
  <si>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</si>
  <si>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</si>
  <si>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</si>
  <si>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</si>
  <si>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</si>
  <si>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</si>
  <si>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</si>
  <si>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</si>
  <si>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</si>
  <si>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</si>
  <si>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</si>
  <si>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</si>
  <si>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</si>
  <si>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</si>
  <si>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</si>
  <si>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</si>
  <si>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</si>
  <si>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</si>
  <si>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</si>
  <si>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</si>
  <si>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</si>
  <si>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</si>
  <si>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</si>
  <si>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</si>
  <si>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</si>
  <si>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</si>
  <si>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</si>
  <si>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</si>
  <si>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</si>
  <si>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</si>
  <si>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</si>
  <si>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</si>
  <si>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</si>
  <si>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</si>
  <si>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</si>
  <si>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</si>
  <si>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</si>
  <si>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</si>
  <si>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</si>
  <si>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</si>
  <si>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</si>
  <si>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</si>
  <si>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</si>
  <si>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</si>
  <si>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</si>
  <si>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</si>
  <si>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</si>
  <si>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</si>
  <si>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</si>
  <si>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</si>
  <si>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</si>
  <si>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</si>
  <si>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Cloud Item #</t>
  </si>
  <si>
    <t>N/A</t>
  </si>
  <si>
    <t>The Cloud provider contractually commits to keeping personal information in your geographic region, or in an area within the Continental United States with local laws at least as strenuous.</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</si>
  <si>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</si>
  <si>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</si>
  <si>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</si>
  <si>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</si>
  <si>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</si>
  <si>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</si>
  <si>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</si>
  <si>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</si>
  <si>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</si>
  <si>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</si>
  <si>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</si>
  <si>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</si>
  <si>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</si>
  <si>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</si>
  <si>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</si>
  <si>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</si>
  <si>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</si>
  <si>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</si>
  <si>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</si>
  <si>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</si>
  <si>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</si>
  <si>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</si>
  <si>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</si>
  <si>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</si>
  <si>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</si>
  <si>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</si>
  <si>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</si>
  <si>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</si>
  <si>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</si>
  <si>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</si>
  <si>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</si>
  <si>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</si>
  <si>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</si>
  <si>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</si>
  <si>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</si>
  <si>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</si>
  <si>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</si>
  <si>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</si>
  <si>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</si>
  <si>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</si>
  <si>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</si>
  <si>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</si>
  <si>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r>
      <rPr>
        <b/>
        <sz val="10"/>
        <rFont val="Arial"/>
        <family val="2"/>
      </rPr>
      <t xml:space="preserve">3rd party Integrations or partnerships
</t>
    </r>
    <r>
      <rPr>
        <sz val="10"/>
        <rFont val="Arial"/>
        <family val="2"/>
      </rPr>
      <t xml:space="preserve">List any 3rd party integrations or partnerships for your proposed solution and provide cloud item 1 &amp;2 for these compaines
</t>
    </r>
  </si>
  <si>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</si>
  <si>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</si>
  <si>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</si>
  <si>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</si>
  <si>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</si>
  <si>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</si>
  <si>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</si>
  <si>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</si>
  <si>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</si>
  <si>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</si>
  <si>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describes, in the vendor evidence column, their polcies for data encryption for data at rest OR transit, but not both.  Only partial data encryption in place.</t>
  </si>
  <si>
    <t>The provider describes, in the vendor evidence column, their polcies for data encryption for data at rest AND transit.  Data encryption is in place for the level of data being protected.</t>
  </si>
  <si>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</si>
  <si>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</si>
  <si>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</si>
  <si>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 xml:space="preserve"> The provider specifies that they have in place security information management and/or security event monitoring. Logs are however not provoded to the customer.</t>
  </si>
  <si>
    <t>The provider specifies that they have in place a full SIEM and logs will be provoded to the customer. Logs are retained for a minimum of 90 days.</t>
  </si>
  <si>
    <t>Malware' is an umbrella term used to refer to a variety of forms of hostile or intrusive software, including computer viruses, worms, trojan horses, ransomware, spyware,adware, scareware, and other malicious programs.</t>
  </si>
  <si>
    <r>
      <t xml:space="preserve">Malware
</t>
    </r>
    <r>
      <rPr>
        <sz val="10"/>
        <rFont val="Arial"/>
        <family val="2"/>
      </rPr>
      <t>'Malware' is an umbrella term used to refer to a variety of forms of hostile or intrusive software, including computer viruses, worms, trojan horses, ransomware, spyware,adware, scareware, and other malicious programs.</t>
    </r>
  </si>
  <si>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</si>
  <si>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</si>
  <si>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</si>
  <si>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</si>
  <si>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</si>
  <si>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</si>
  <si>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</si>
  <si>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</si>
  <si>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</si>
  <si>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APPENDIX B - Proposed Solution Questionnaire</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</si>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</sst>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7">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wrapText="1"/>
      <protection locked="0"/>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285</v>
      </c>
      <c r="E4" s="71"/>
      <c r="F4" s="254" t="s">
        <v>28</v>
      </c>
      <c r="G4" s="254" t="s">
        <v>51</v>
      </c>
      <c r="H4" s="70" t="s">
        <v>243</v>
      </c>
      <c r="I4" s="52" t="s">
        <v>3</v>
      </c>
      <c r="J4" s="52" t="s">
        <v>70</v>
      </c>
      <c r="K4" s="258" t="s">
        <v>48</v>
      </c>
    </row>
    <row r="5" spans="1:11" ht="29.25" customHeight="1" x14ac:dyDescent="0.2">
      <c r="A5" s="16" t="s">
        <v>21</v>
      </c>
      <c r="B5" s="255"/>
      <c r="C5" s="255"/>
      <c r="D5" s="255"/>
      <c r="E5" s="72" t="s">
        <v>286</v>
      </c>
      <c r="F5" s="255"/>
      <c r="G5" s="255"/>
      <c r="H5" s="17">
        <v>0</v>
      </c>
      <c r="I5" s="17">
        <v>1</v>
      </c>
      <c r="J5" s="17">
        <v>2</v>
      </c>
      <c r="K5" s="258"/>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248</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285</v>
      </c>
      <c r="E17" s="71"/>
      <c r="F17" s="254" t="s">
        <v>28</v>
      </c>
      <c r="G17" s="254" t="s">
        <v>51</v>
      </c>
      <c r="H17" s="70" t="s">
        <v>243</v>
      </c>
      <c r="I17" s="52" t="s">
        <v>3</v>
      </c>
      <c r="J17" s="52" t="s">
        <v>70</v>
      </c>
      <c r="K17" s="258" t="s">
        <v>48</v>
      </c>
    </row>
    <row r="18" spans="1:11" ht="33" customHeight="1" x14ac:dyDescent="0.2">
      <c r="A18" s="16" t="s">
        <v>21</v>
      </c>
      <c r="B18" s="255"/>
      <c r="C18" s="255"/>
      <c r="D18" s="255"/>
      <c r="E18" s="72" t="s">
        <v>286</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247</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285</v>
      </c>
      <c r="E27" s="71"/>
      <c r="F27" s="254" t="s">
        <v>28</v>
      </c>
      <c r="G27" s="254" t="s">
        <v>51</v>
      </c>
      <c r="H27" s="70" t="s">
        <v>243</v>
      </c>
      <c r="I27" s="52" t="s">
        <v>3</v>
      </c>
      <c r="J27" s="52" t="s">
        <v>70</v>
      </c>
      <c r="K27" s="258" t="s">
        <v>49</v>
      </c>
    </row>
    <row r="28" spans="1:11" ht="26.25" customHeight="1" x14ac:dyDescent="0.2">
      <c r="A28" s="16" t="s">
        <v>21</v>
      </c>
      <c r="B28" s="255"/>
      <c r="C28" s="255"/>
      <c r="D28" s="255"/>
      <c r="E28" s="72" t="s">
        <v>286</v>
      </c>
      <c r="F28" s="255"/>
      <c r="G28" s="255"/>
      <c r="H28" s="17">
        <v>0</v>
      </c>
      <c r="I28" s="17">
        <v>1</v>
      </c>
      <c r="J28" s="17">
        <v>2</v>
      </c>
      <c r="K28" s="258"/>
    </row>
    <row r="29" spans="1:11" s="74" customFormat="1" ht="102" customHeight="1" x14ac:dyDescent="0.2">
      <c r="A29" s="240" t="s">
        <v>31</v>
      </c>
      <c r="B29" s="243" t="s">
        <v>252</v>
      </c>
      <c r="C29" s="246">
        <v>1</v>
      </c>
      <c r="D29" s="28" t="s">
        <v>290</v>
      </c>
      <c r="E29" s="73" t="s">
        <v>289</v>
      </c>
      <c r="F29" s="246"/>
      <c r="G29" s="246"/>
      <c r="H29" s="237" t="s">
        <v>15</v>
      </c>
      <c r="I29" s="237" t="s">
        <v>128</v>
      </c>
      <c r="J29" s="237" t="s">
        <v>129</v>
      </c>
      <c r="K29" s="237" t="s">
        <v>87</v>
      </c>
    </row>
    <row r="30" spans="1:11" s="74" customFormat="1" ht="67.5" customHeight="1" x14ac:dyDescent="0.2">
      <c r="A30" s="241"/>
      <c r="B30" s="244"/>
      <c r="C30" s="247"/>
      <c r="D30" s="28" t="s">
        <v>318</v>
      </c>
      <c r="E30" s="73" t="s">
        <v>319</v>
      </c>
      <c r="F30" s="247"/>
      <c r="G30" s="247"/>
      <c r="H30" s="238"/>
      <c r="I30" s="238"/>
      <c r="J30" s="238"/>
      <c r="K30" s="238"/>
    </row>
    <row r="31" spans="1:11" s="74" customFormat="1" ht="58.5" customHeight="1" x14ac:dyDescent="0.2">
      <c r="A31" s="241"/>
      <c r="B31" s="244"/>
      <c r="C31" s="247"/>
      <c r="D31" s="28">
        <v>7</v>
      </c>
      <c r="E31" s="73" t="s">
        <v>327</v>
      </c>
      <c r="F31" s="247"/>
      <c r="G31" s="247"/>
      <c r="H31" s="238"/>
      <c r="I31" s="238"/>
      <c r="J31" s="238"/>
      <c r="K31" s="238"/>
    </row>
    <row r="32" spans="1:11" s="74" customFormat="1" ht="33" customHeight="1" x14ac:dyDescent="0.2">
      <c r="A32" s="242"/>
      <c r="B32" s="245"/>
      <c r="C32" s="248"/>
      <c r="D32" s="28">
        <v>8</v>
      </c>
      <c r="E32" s="73" t="s">
        <v>328</v>
      </c>
      <c r="F32" s="248"/>
      <c r="G32" s="248"/>
      <c r="H32" s="239"/>
      <c r="I32" s="239"/>
      <c r="J32" s="239"/>
      <c r="K32" s="239"/>
    </row>
    <row r="33" spans="1:11" s="54" customFormat="1" ht="102" customHeight="1" x14ac:dyDescent="0.2">
      <c r="A33" s="240" t="s">
        <v>32</v>
      </c>
      <c r="B33" s="243" t="s">
        <v>253</v>
      </c>
      <c r="C33" s="246">
        <v>1</v>
      </c>
      <c r="D33" s="28" t="s">
        <v>291</v>
      </c>
      <c r="E33" s="73" t="s">
        <v>289</v>
      </c>
      <c r="F33" s="246"/>
      <c r="G33" s="246"/>
      <c r="H33" s="237" t="s">
        <v>76</v>
      </c>
      <c r="I33" s="237" t="s">
        <v>238</v>
      </c>
      <c r="J33" s="237" t="s">
        <v>130</v>
      </c>
      <c r="K33" s="237" t="s">
        <v>86</v>
      </c>
    </row>
    <row r="34" spans="1:11" s="54" customFormat="1" ht="76.5" x14ac:dyDescent="0.2">
      <c r="A34" s="241"/>
      <c r="B34" s="244"/>
      <c r="C34" s="247"/>
      <c r="D34" s="28" t="s">
        <v>302</v>
      </c>
      <c r="E34" s="73" t="s">
        <v>303</v>
      </c>
      <c r="F34" s="247"/>
      <c r="G34" s="247"/>
      <c r="H34" s="238"/>
      <c r="I34" s="238"/>
      <c r="J34" s="238"/>
      <c r="K34" s="238"/>
    </row>
    <row r="35" spans="1:11" s="54" customFormat="1" ht="25.5" x14ac:dyDescent="0.2">
      <c r="A35" s="241"/>
      <c r="B35" s="244"/>
      <c r="C35" s="247"/>
      <c r="D35" s="28" t="s">
        <v>340</v>
      </c>
      <c r="E35" s="73" t="s">
        <v>352</v>
      </c>
      <c r="F35" s="247"/>
      <c r="G35" s="247"/>
      <c r="H35" s="238"/>
      <c r="I35" s="238"/>
      <c r="J35" s="238"/>
      <c r="K35" s="238"/>
    </row>
    <row r="36" spans="1:11" s="54" customFormat="1" x14ac:dyDescent="0.2">
      <c r="A36" s="241"/>
      <c r="B36" s="244"/>
      <c r="C36" s="247"/>
      <c r="D36" s="28" t="s">
        <v>341</v>
      </c>
      <c r="E36" s="73" t="s">
        <v>353</v>
      </c>
      <c r="F36" s="247"/>
      <c r="G36" s="247"/>
      <c r="H36" s="238"/>
      <c r="I36" s="238"/>
      <c r="J36" s="238"/>
      <c r="K36" s="238"/>
    </row>
    <row r="37" spans="1:11" s="54" customFormat="1" ht="25.5" x14ac:dyDescent="0.2">
      <c r="A37" s="241"/>
      <c r="B37" s="244"/>
      <c r="C37" s="247"/>
      <c r="D37" s="28" t="s">
        <v>342</v>
      </c>
      <c r="E37" s="73" t="s">
        <v>354</v>
      </c>
      <c r="F37" s="247"/>
      <c r="G37" s="247"/>
      <c r="H37" s="238"/>
      <c r="I37" s="238"/>
      <c r="J37" s="238"/>
      <c r="K37" s="238"/>
    </row>
    <row r="38" spans="1:11" s="54" customFormat="1" ht="25.5" x14ac:dyDescent="0.2">
      <c r="A38" s="241"/>
      <c r="B38" s="244"/>
      <c r="C38" s="247"/>
      <c r="D38" s="28" t="s">
        <v>343</v>
      </c>
      <c r="E38" s="73" t="s">
        <v>355</v>
      </c>
      <c r="F38" s="247"/>
      <c r="G38" s="247"/>
      <c r="H38" s="238"/>
      <c r="I38" s="238"/>
      <c r="J38" s="238"/>
      <c r="K38" s="238"/>
    </row>
    <row r="39" spans="1:11" s="54" customFormat="1" ht="25.5" x14ac:dyDescent="0.2">
      <c r="A39" s="241"/>
      <c r="B39" s="244"/>
      <c r="C39" s="247"/>
      <c r="D39" s="28" t="s">
        <v>344</v>
      </c>
      <c r="E39" s="73" t="s">
        <v>354</v>
      </c>
      <c r="F39" s="247"/>
      <c r="G39" s="247"/>
      <c r="H39" s="238"/>
      <c r="I39" s="238"/>
      <c r="J39" s="238"/>
      <c r="K39" s="238"/>
    </row>
    <row r="40" spans="1:11" s="54" customFormat="1" x14ac:dyDescent="0.2">
      <c r="A40" s="241"/>
      <c r="B40" s="244"/>
      <c r="C40" s="247"/>
      <c r="D40" s="28" t="s">
        <v>345</v>
      </c>
      <c r="E40" s="73" t="s">
        <v>356</v>
      </c>
      <c r="F40" s="247"/>
      <c r="G40" s="247"/>
      <c r="H40" s="238"/>
      <c r="I40" s="238"/>
      <c r="J40" s="238"/>
      <c r="K40" s="238"/>
    </row>
    <row r="41" spans="1:11" s="54" customFormat="1" x14ac:dyDescent="0.2">
      <c r="A41" s="241"/>
      <c r="B41" s="244"/>
      <c r="C41" s="247"/>
      <c r="D41" s="28" t="s">
        <v>346</v>
      </c>
      <c r="E41" s="73" t="s">
        <v>356</v>
      </c>
      <c r="F41" s="247"/>
      <c r="G41" s="247"/>
      <c r="H41" s="238"/>
      <c r="I41" s="238"/>
      <c r="J41" s="238"/>
      <c r="K41" s="238"/>
    </row>
    <row r="42" spans="1:11" s="54" customFormat="1" ht="97.5" customHeight="1" x14ac:dyDescent="0.2">
      <c r="A42" s="241"/>
      <c r="B42" s="244"/>
      <c r="C42" s="247"/>
      <c r="D42" s="28" t="s">
        <v>347</v>
      </c>
      <c r="E42" s="73" t="s">
        <v>331</v>
      </c>
      <c r="F42" s="247"/>
      <c r="G42" s="247"/>
      <c r="H42" s="238"/>
      <c r="I42" s="238"/>
      <c r="J42" s="238"/>
      <c r="K42" s="238"/>
    </row>
    <row r="43" spans="1:11" s="54" customFormat="1" ht="99.75" customHeight="1" x14ac:dyDescent="0.2">
      <c r="A43" s="241"/>
      <c r="B43" s="244"/>
      <c r="C43" s="247"/>
      <c r="D43" s="28" t="s">
        <v>348</v>
      </c>
      <c r="E43" s="73" t="s">
        <v>331</v>
      </c>
      <c r="F43" s="247"/>
      <c r="G43" s="247"/>
      <c r="H43" s="238"/>
      <c r="I43" s="238"/>
      <c r="J43" s="238"/>
      <c r="K43" s="238"/>
    </row>
    <row r="44" spans="1:11" s="54" customFormat="1" ht="96" customHeight="1" x14ac:dyDescent="0.2">
      <c r="A44" s="241"/>
      <c r="B44" s="244"/>
      <c r="C44" s="247"/>
      <c r="D44" s="28" t="s">
        <v>349</v>
      </c>
      <c r="E44" s="73" t="s">
        <v>331</v>
      </c>
      <c r="F44" s="247"/>
      <c r="G44" s="247"/>
      <c r="H44" s="238"/>
      <c r="I44" s="238"/>
      <c r="J44" s="238"/>
      <c r="K44" s="238"/>
    </row>
    <row r="45" spans="1:11" s="54" customFormat="1" x14ac:dyDescent="0.2">
      <c r="A45" s="241"/>
      <c r="B45" s="244"/>
      <c r="C45" s="247"/>
      <c r="D45" s="28" t="s">
        <v>350</v>
      </c>
      <c r="E45" s="73" t="s">
        <v>357</v>
      </c>
      <c r="F45" s="247"/>
      <c r="G45" s="247"/>
      <c r="H45" s="238"/>
      <c r="I45" s="238"/>
      <c r="J45" s="238"/>
      <c r="K45" s="238"/>
    </row>
    <row r="46" spans="1:11" s="54" customFormat="1" ht="96.75" customHeight="1" x14ac:dyDescent="0.2">
      <c r="A46" s="241"/>
      <c r="B46" s="244"/>
      <c r="C46" s="247"/>
      <c r="D46" s="28" t="s">
        <v>351</v>
      </c>
      <c r="E46" s="73" t="s">
        <v>331</v>
      </c>
      <c r="F46" s="247"/>
      <c r="G46" s="247"/>
      <c r="H46" s="238"/>
      <c r="I46" s="238"/>
      <c r="J46" s="238"/>
      <c r="K46" s="238"/>
    </row>
    <row r="47" spans="1:11" s="54" customFormat="1" ht="25.5" x14ac:dyDescent="0.2">
      <c r="A47" s="241"/>
      <c r="B47" s="244"/>
      <c r="C47" s="247"/>
      <c r="D47" s="28" t="s">
        <v>359</v>
      </c>
      <c r="E47" s="73" t="s">
        <v>358</v>
      </c>
      <c r="F47" s="247"/>
      <c r="G47" s="247"/>
      <c r="H47" s="238"/>
      <c r="I47" s="238"/>
      <c r="J47" s="238"/>
      <c r="K47" s="238"/>
    </row>
    <row r="48" spans="1:11" s="54" customFormat="1" x14ac:dyDescent="0.2">
      <c r="A48" s="241"/>
      <c r="B48" s="244"/>
      <c r="C48" s="247"/>
      <c r="D48" s="28" t="s">
        <v>360</v>
      </c>
      <c r="E48" s="73" t="s">
        <v>356</v>
      </c>
      <c r="F48" s="247"/>
      <c r="G48" s="247"/>
      <c r="H48" s="238"/>
      <c r="I48" s="238"/>
      <c r="J48" s="238"/>
      <c r="K48" s="238"/>
    </row>
    <row r="49" spans="1:11" s="54" customFormat="1" ht="97.5" customHeight="1" x14ac:dyDescent="0.2">
      <c r="A49" s="241"/>
      <c r="B49" s="244"/>
      <c r="C49" s="247"/>
      <c r="D49" s="28">
        <v>23</v>
      </c>
      <c r="E49" s="73" t="s">
        <v>331</v>
      </c>
      <c r="F49" s="247"/>
      <c r="G49" s="247"/>
      <c r="H49" s="238"/>
      <c r="I49" s="238"/>
      <c r="J49" s="238"/>
      <c r="K49" s="238"/>
    </row>
    <row r="50" spans="1:11" s="54" customFormat="1" ht="81.75" customHeight="1" x14ac:dyDescent="0.2">
      <c r="A50" s="241"/>
      <c r="B50" s="245"/>
      <c r="C50" s="247"/>
      <c r="D50" s="28">
        <v>24</v>
      </c>
      <c r="E50" s="73" t="s">
        <v>361</v>
      </c>
      <c r="F50" s="247"/>
      <c r="G50" s="247"/>
      <c r="H50" s="238"/>
      <c r="I50" s="238"/>
      <c r="J50" s="238"/>
      <c r="K50" s="238"/>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0" t="s">
        <v>46</v>
      </c>
      <c r="B52" s="237" t="s">
        <v>254</v>
      </c>
      <c r="C52" s="246">
        <v>1</v>
      </c>
      <c r="D52" s="28">
        <v>2</v>
      </c>
      <c r="E52" s="73" t="s">
        <v>288</v>
      </c>
      <c r="F52" s="246"/>
      <c r="G52" s="246"/>
      <c r="H52" s="237" t="s">
        <v>47</v>
      </c>
      <c r="I52" s="237" t="s">
        <v>272</v>
      </c>
      <c r="J52" s="237" t="s">
        <v>283</v>
      </c>
      <c r="K52" s="237" t="s">
        <v>86</v>
      </c>
    </row>
    <row r="53" spans="1:11" s="43" customFormat="1" ht="134.25" customHeight="1" x14ac:dyDescent="0.2">
      <c r="A53" s="241"/>
      <c r="B53" s="238"/>
      <c r="C53" s="247"/>
      <c r="D53" s="28" t="s">
        <v>294</v>
      </c>
      <c r="E53" s="73" t="s">
        <v>295</v>
      </c>
      <c r="F53" s="247"/>
      <c r="G53" s="247"/>
      <c r="H53" s="238"/>
      <c r="I53" s="238"/>
      <c r="J53" s="238"/>
      <c r="K53" s="238"/>
    </row>
    <row r="54" spans="1:11" s="43" customFormat="1" ht="152.25" customHeight="1" x14ac:dyDescent="0.2">
      <c r="A54" s="242"/>
      <c r="B54" s="239"/>
      <c r="C54" s="248"/>
      <c r="D54" s="28" t="s">
        <v>296</v>
      </c>
      <c r="E54" s="73" t="s">
        <v>297</v>
      </c>
      <c r="F54" s="248"/>
      <c r="G54" s="248"/>
      <c r="H54" s="239"/>
      <c r="I54" s="239"/>
      <c r="J54" s="239"/>
      <c r="K54" s="23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7" t="s">
        <v>80</v>
      </c>
      <c r="C56" s="246">
        <v>1</v>
      </c>
      <c r="D56" s="28" t="s">
        <v>293</v>
      </c>
      <c r="E56" s="73" t="s">
        <v>292</v>
      </c>
      <c r="F56" s="28"/>
      <c r="G56" s="28"/>
      <c r="H56" s="237" t="s">
        <v>27</v>
      </c>
      <c r="I56" s="237" t="s">
        <v>138</v>
      </c>
      <c r="J56" s="237" t="s">
        <v>139</v>
      </c>
      <c r="K56" s="237" t="s">
        <v>87</v>
      </c>
    </row>
    <row r="57" spans="1:11" s="54" customFormat="1" ht="63.75" x14ac:dyDescent="0.2">
      <c r="A57" s="260"/>
      <c r="B57" s="238"/>
      <c r="C57" s="247"/>
      <c r="D57" s="28">
        <v>9</v>
      </c>
      <c r="E57" s="73" t="s">
        <v>329</v>
      </c>
      <c r="F57" s="28"/>
      <c r="G57" s="28"/>
      <c r="H57" s="238"/>
      <c r="I57" s="238"/>
      <c r="J57" s="238"/>
      <c r="K57" s="238"/>
    </row>
    <row r="58" spans="1:11" s="54" customFormat="1" ht="76.5" x14ac:dyDescent="0.2">
      <c r="A58" s="261"/>
      <c r="B58" s="239"/>
      <c r="C58" s="248"/>
      <c r="D58" s="28">
        <v>10</v>
      </c>
      <c r="E58" s="73" t="s">
        <v>330</v>
      </c>
      <c r="F58" s="28"/>
      <c r="G58" s="28"/>
      <c r="H58" s="239"/>
      <c r="I58" s="239"/>
      <c r="J58" s="239"/>
      <c r="K58" s="23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246</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285</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286</v>
      </c>
      <c r="F75" s="257"/>
      <c r="G75" s="257"/>
      <c r="H75" s="17">
        <v>0</v>
      </c>
      <c r="I75" s="17">
        <v>1</v>
      </c>
      <c r="J75" s="17">
        <v>2</v>
      </c>
      <c r="K75" s="258"/>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245</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285</v>
      </c>
      <c r="E86" s="71"/>
      <c r="F86" s="256" t="s">
        <v>28</v>
      </c>
      <c r="G86" s="256" t="s">
        <v>51</v>
      </c>
      <c r="H86" s="70" t="s">
        <v>243</v>
      </c>
      <c r="I86" s="66" t="s">
        <v>3</v>
      </c>
      <c r="J86" s="66" t="s">
        <v>70</v>
      </c>
      <c r="K86" s="258" t="s">
        <v>49</v>
      </c>
    </row>
    <row r="87" spans="1:11" s="43" customFormat="1" ht="24" customHeight="1" x14ac:dyDescent="0.2">
      <c r="A87" s="68" t="s">
        <v>21</v>
      </c>
      <c r="B87" s="257"/>
      <c r="C87" s="257"/>
      <c r="D87" s="255"/>
      <c r="E87" s="72" t="s">
        <v>286</v>
      </c>
      <c r="F87" s="257"/>
      <c r="G87" s="257"/>
      <c r="H87" s="17">
        <v>0</v>
      </c>
      <c r="I87" s="17">
        <v>1</v>
      </c>
      <c r="J87" s="17">
        <v>2</v>
      </c>
      <c r="K87" s="258"/>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0" t="s">
        <v>193</v>
      </c>
      <c r="B90" s="249" t="s">
        <v>192</v>
      </c>
      <c r="C90" s="246">
        <v>1</v>
      </c>
      <c r="D90" s="28" t="s">
        <v>301</v>
      </c>
      <c r="E90" s="73" t="s">
        <v>300</v>
      </c>
      <c r="F90" s="246"/>
      <c r="G90" s="246"/>
      <c r="H90" s="250" t="s">
        <v>197</v>
      </c>
      <c r="I90" s="250" t="s">
        <v>196</v>
      </c>
      <c r="J90" s="250" t="s">
        <v>195</v>
      </c>
      <c r="K90" s="237" t="s">
        <v>87</v>
      </c>
    </row>
    <row r="91" spans="1:11" s="43" customFormat="1" ht="96.75" customHeight="1" x14ac:dyDescent="0.2">
      <c r="A91" s="241"/>
      <c r="B91" s="244"/>
      <c r="C91" s="247"/>
      <c r="D91" s="28">
        <v>11</v>
      </c>
      <c r="E91" s="73" t="s">
        <v>331</v>
      </c>
      <c r="F91" s="247"/>
      <c r="G91" s="247"/>
      <c r="H91" s="252"/>
      <c r="I91" s="252"/>
      <c r="J91" s="252"/>
      <c r="K91" s="238"/>
    </row>
    <row r="92" spans="1:11" s="43" customFormat="1" ht="57" customHeight="1" x14ac:dyDescent="0.2">
      <c r="A92" s="241"/>
      <c r="B92" s="244"/>
      <c r="C92" s="247"/>
      <c r="D92" s="28">
        <v>12</v>
      </c>
      <c r="E92" s="73" t="s">
        <v>300</v>
      </c>
      <c r="F92" s="247"/>
      <c r="G92" s="247"/>
      <c r="H92" s="252"/>
      <c r="I92" s="252"/>
      <c r="J92" s="252"/>
      <c r="K92" s="238"/>
    </row>
    <row r="93" spans="1:11" s="43" customFormat="1" ht="60.75" customHeight="1" x14ac:dyDescent="0.2">
      <c r="A93" s="242"/>
      <c r="B93" s="245"/>
      <c r="C93" s="248"/>
      <c r="D93" s="28">
        <v>13</v>
      </c>
      <c r="E93" s="73" t="s">
        <v>300</v>
      </c>
      <c r="F93" s="248"/>
      <c r="G93" s="248"/>
      <c r="H93" s="251"/>
      <c r="I93" s="251"/>
      <c r="J93" s="251"/>
      <c r="K93" s="239"/>
    </row>
    <row r="94" spans="1:11" s="43" customFormat="1" ht="265.5" customHeight="1" x14ac:dyDescent="0.2">
      <c r="A94" s="240" t="s">
        <v>194</v>
      </c>
      <c r="B94" s="249" t="s">
        <v>198</v>
      </c>
      <c r="C94" s="246">
        <v>1</v>
      </c>
      <c r="D94" s="28" t="s">
        <v>299</v>
      </c>
      <c r="E94" s="73" t="s">
        <v>298</v>
      </c>
      <c r="F94" s="28"/>
      <c r="G94" s="28"/>
      <c r="H94" s="250" t="s">
        <v>197</v>
      </c>
      <c r="I94" s="250" t="s">
        <v>196</v>
      </c>
      <c r="J94" s="250" t="s">
        <v>195</v>
      </c>
      <c r="K94" s="237" t="s">
        <v>87</v>
      </c>
    </row>
    <row r="95" spans="1:11" s="43" customFormat="1" ht="272.25" customHeight="1" x14ac:dyDescent="0.2">
      <c r="A95" s="242"/>
      <c r="B95" s="245"/>
      <c r="C95" s="248"/>
      <c r="D95" s="28">
        <v>25</v>
      </c>
      <c r="E95" s="73" t="s">
        <v>298</v>
      </c>
      <c r="F95" s="28"/>
      <c r="G95" s="28"/>
      <c r="H95" s="251"/>
      <c r="I95" s="251"/>
      <c r="J95" s="251"/>
      <c r="K95" s="239"/>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0" t="s">
        <v>203</v>
      </c>
      <c r="B97" s="243" t="s">
        <v>240</v>
      </c>
      <c r="C97" s="246">
        <v>1</v>
      </c>
      <c r="D97" s="28" t="s">
        <v>313</v>
      </c>
      <c r="E97" s="73" t="s">
        <v>314</v>
      </c>
      <c r="F97" s="246"/>
      <c r="G97" s="246"/>
      <c r="H97" s="237" t="s">
        <v>204</v>
      </c>
      <c r="I97" s="237" t="s">
        <v>205</v>
      </c>
      <c r="J97" s="237" t="s">
        <v>241</v>
      </c>
      <c r="K97" s="237" t="s">
        <v>87</v>
      </c>
    </row>
    <row r="98" spans="1:11" s="43" customFormat="1" ht="42" customHeight="1" x14ac:dyDescent="0.2">
      <c r="A98" s="241"/>
      <c r="B98" s="244"/>
      <c r="C98" s="247"/>
      <c r="D98" s="28">
        <v>4</v>
      </c>
      <c r="E98" s="73" t="s">
        <v>324</v>
      </c>
      <c r="F98" s="247"/>
      <c r="G98" s="247"/>
      <c r="H98" s="238"/>
      <c r="I98" s="238"/>
      <c r="J98" s="238"/>
      <c r="K98" s="238"/>
    </row>
    <row r="99" spans="1:11" s="43" customFormat="1" ht="232.5" customHeight="1" x14ac:dyDescent="0.2">
      <c r="A99" s="241"/>
      <c r="B99" s="244"/>
      <c r="C99" s="247"/>
      <c r="D99" s="28">
        <v>15</v>
      </c>
      <c r="E99" s="73" t="s">
        <v>332</v>
      </c>
      <c r="F99" s="247"/>
      <c r="G99" s="247"/>
      <c r="H99" s="238"/>
      <c r="I99" s="238"/>
      <c r="J99" s="238"/>
      <c r="K99" s="238"/>
    </row>
    <row r="100" spans="1:11" s="43" customFormat="1" x14ac:dyDescent="0.2">
      <c r="A100" s="241"/>
      <c r="B100" s="244"/>
      <c r="C100" s="247"/>
      <c r="D100" s="28" t="s">
        <v>362</v>
      </c>
      <c r="E100" s="73" t="s">
        <v>369</v>
      </c>
      <c r="F100" s="247"/>
      <c r="G100" s="247"/>
      <c r="H100" s="238"/>
      <c r="I100" s="238"/>
      <c r="J100" s="238"/>
      <c r="K100" s="238"/>
    </row>
    <row r="101" spans="1:11" s="43" customFormat="1" x14ac:dyDescent="0.2">
      <c r="A101" s="241"/>
      <c r="B101" s="244"/>
      <c r="C101" s="247"/>
      <c r="D101" s="28" t="s">
        <v>363</v>
      </c>
      <c r="E101" s="73" t="s">
        <v>369</v>
      </c>
      <c r="F101" s="247"/>
      <c r="G101" s="247"/>
      <c r="H101" s="238"/>
      <c r="I101" s="238"/>
      <c r="J101" s="238"/>
      <c r="K101" s="238"/>
    </row>
    <row r="102" spans="1:11" s="43" customFormat="1" x14ac:dyDescent="0.2">
      <c r="A102" s="241"/>
      <c r="B102" s="244"/>
      <c r="C102" s="247"/>
      <c r="D102" s="28" t="s">
        <v>364</v>
      </c>
      <c r="E102" s="73" t="s">
        <v>369</v>
      </c>
      <c r="F102" s="247"/>
      <c r="G102" s="247"/>
      <c r="H102" s="238"/>
      <c r="I102" s="238"/>
      <c r="J102" s="238"/>
      <c r="K102" s="238"/>
    </row>
    <row r="103" spans="1:11" s="43" customFormat="1" x14ac:dyDescent="0.2">
      <c r="A103" s="241"/>
      <c r="B103" s="244"/>
      <c r="C103" s="247"/>
      <c r="D103" s="28" t="s">
        <v>365</v>
      </c>
      <c r="E103" s="73" t="s">
        <v>369</v>
      </c>
      <c r="F103" s="247"/>
      <c r="G103" s="247"/>
      <c r="H103" s="238"/>
      <c r="I103" s="238"/>
      <c r="J103" s="238"/>
      <c r="K103" s="238"/>
    </row>
    <row r="104" spans="1:11" s="43" customFormat="1" x14ac:dyDescent="0.2">
      <c r="A104" s="241"/>
      <c r="B104" s="244"/>
      <c r="C104" s="247"/>
      <c r="D104" s="28" t="s">
        <v>366</v>
      </c>
      <c r="E104" s="73" t="s">
        <v>369</v>
      </c>
      <c r="F104" s="247"/>
      <c r="G104" s="247"/>
      <c r="H104" s="238"/>
      <c r="I104" s="238"/>
      <c r="J104" s="238"/>
      <c r="K104" s="238"/>
    </row>
    <row r="105" spans="1:11" s="43" customFormat="1" x14ac:dyDescent="0.2">
      <c r="A105" s="241"/>
      <c r="B105" s="244"/>
      <c r="C105" s="247"/>
      <c r="D105" s="28" t="s">
        <v>367</v>
      </c>
      <c r="E105" s="73" t="s">
        <v>369</v>
      </c>
      <c r="F105" s="247"/>
      <c r="G105" s="247"/>
      <c r="H105" s="238"/>
      <c r="I105" s="238"/>
      <c r="J105" s="238"/>
      <c r="K105" s="238"/>
    </row>
    <row r="106" spans="1:11" s="43" customFormat="1" x14ac:dyDescent="0.2">
      <c r="A106" s="242"/>
      <c r="B106" s="245"/>
      <c r="C106" s="248"/>
      <c r="D106" s="28" t="s">
        <v>368</v>
      </c>
      <c r="E106" s="73" t="s">
        <v>369</v>
      </c>
      <c r="F106" s="248"/>
      <c r="G106" s="248"/>
      <c r="H106" s="239"/>
      <c r="I106" s="239"/>
      <c r="J106" s="239"/>
      <c r="K106" s="239"/>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3" t="s">
        <v>572</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0" t="s">
        <v>219</v>
      </c>
      <c r="B112" s="243" t="s">
        <v>220</v>
      </c>
      <c r="C112" s="246">
        <v>1</v>
      </c>
      <c r="D112" s="28" t="s">
        <v>316</v>
      </c>
      <c r="E112" s="73" t="s">
        <v>315</v>
      </c>
      <c r="F112" s="246"/>
      <c r="G112" s="246"/>
      <c r="H112" s="237" t="s">
        <v>221</v>
      </c>
      <c r="I112" s="237" t="s">
        <v>222</v>
      </c>
      <c r="J112" s="237" t="s">
        <v>223</v>
      </c>
      <c r="K112" s="237" t="s">
        <v>87</v>
      </c>
    </row>
    <row r="113" spans="1:11" s="43" customFormat="1" ht="95.25" customHeight="1" x14ac:dyDescent="0.2">
      <c r="A113" s="241"/>
      <c r="B113" s="244"/>
      <c r="C113" s="247"/>
      <c r="D113" s="28" t="s">
        <v>317</v>
      </c>
      <c r="E113" s="73" t="s">
        <v>321</v>
      </c>
      <c r="F113" s="247"/>
      <c r="G113" s="247"/>
      <c r="H113" s="238"/>
      <c r="I113" s="238"/>
      <c r="J113" s="238"/>
      <c r="K113" s="238"/>
    </row>
    <row r="114" spans="1:11" s="43" customFormat="1" ht="165.75" x14ac:dyDescent="0.2">
      <c r="A114" s="241"/>
      <c r="B114" s="244"/>
      <c r="C114" s="247"/>
      <c r="D114" s="28">
        <v>17</v>
      </c>
      <c r="E114" s="73" t="s">
        <v>315</v>
      </c>
      <c r="F114" s="247"/>
      <c r="G114" s="247"/>
      <c r="H114" s="238"/>
      <c r="I114" s="238"/>
      <c r="J114" s="238"/>
      <c r="K114" s="238"/>
    </row>
    <row r="115" spans="1:11" s="43" customFormat="1" ht="192.75" customHeight="1" x14ac:dyDescent="0.2">
      <c r="A115" s="242"/>
      <c r="B115" s="245"/>
      <c r="C115" s="248"/>
      <c r="D115" s="28">
        <v>18</v>
      </c>
      <c r="E115" s="73" t="s">
        <v>315</v>
      </c>
      <c r="F115" s="248"/>
      <c r="G115" s="248"/>
      <c r="H115" s="239"/>
      <c r="I115" s="239"/>
      <c r="J115" s="239"/>
      <c r="K115" s="239"/>
    </row>
    <row r="116" spans="1:11" s="43" customFormat="1" ht="130.5" customHeight="1" x14ac:dyDescent="0.2">
      <c r="A116" s="240" t="s">
        <v>273</v>
      </c>
      <c r="B116" s="249" t="s">
        <v>274</v>
      </c>
      <c r="C116" s="246">
        <v>1</v>
      </c>
      <c r="D116" s="28" t="s">
        <v>306</v>
      </c>
      <c r="E116" s="73" t="s">
        <v>308</v>
      </c>
      <c r="F116" s="246"/>
      <c r="G116" s="246"/>
      <c r="H116" s="237" t="s">
        <v>277</v>
      </c>
      <c r="I116" s="237" t="s">
        <v>278</v>
      </c>
      <c r="J116" s="237" t="s">
        <v>279</v>
      </c>
      <c r="K116" s="237"/>
    </row>
    <row r="117" spans="1:11" s="43" customFormat="1" ht="89.25" x14ac:dyDescent="0.2">
      <c r="A117" s="241"/>
      <c r="B117" s="244"/>
      <c r="C117" s="247"/>
      <c r="D117" s="28" t="s">
        <v>310</v>
      </c>
      <c r="E117" s="73" t="s">
        <v>309</v>
      </c>
      <c r="F117" s="247"/>
      <c r="G117" s="247"/>
      <c r="H117" s="238"/>
      <c r="I117" s="238"/>
      <c r="J117" s="238"/>
      <c r="K117" s="238"/>
    </row>
    <row r="118" spans="1:11" s="43" customFormat="1" ht="190.5" customHeight="1" x14ac:dyDescent="0.2">
      <c r="A118" s="242"/>
      <c r="B118" s="245"/>
      <c r="C118" s="248"/>
      <c r="D118" s="28">
        <v>19</v>
      </c>
      <c r="E118" s="73" t="s">
        <v>334</v>
      </c>
      <c r="F118" s="248"/>
      <c r="G118" s="248"/>
      <c r="H118" s="239"/>
      <c r="I118" s="239"/>
      <c r="J118" s="239"/>
      <c r="K118" s="239"/>
    </row>
    <row r="119" spans="1:11" s="43" customFormat="1" ht="135.75" customHeight="1" x14ac:dyDescent="0.2">
      <c r="A119" s="240" t="s">
        <v>275</v>
      </c>
      <c r="B119" s="243" t="s">
        <v>276</v>
      </c>
      <c r="C119" s="246">
        <v>1</v>
      </c>
      <c r="D119" s="28" t="s">
        <v>320</v>
      </c>
      <c r="E119" s="73" t="s">
        <v>308</v>
      </c>
      <c r="F119" s="246"/>
      <c r="G119" s="246"/>
      <c r="H119" s="237" t="s">
        <v>280</v>
      </c>
      <c r="I119" s="237" t="s">
        <v>281</v>
      </c>
      <c r="J119" s="237" t="s">
        <v>282</v>
      </c>
      <c r="K119" s="237" t="s">
        <v>86</v>
      </c>
    </row>
    <row r="120" spans="1:11" s="43" customFormat="1" ht="31.5" customHeight="1" x14ac:dyDescent="0.2">
      <c r="A120" s="241"/>
      <c r="B120" s="244"/>
      <c r="C120" s="247"/>
      <c r="D120" s="28">
        <v>6</v>
      </c>
      <c r="E120" s="28" t="s">
        <v>326</v>
      </c>
      <c r="F120" s="247"/>
      <c r="G120" s="247"/>
      <c r="H120" s="238"/>
      <c r="I120" s="238"/>
      <c r="J120" s="238"/>
      <c r="K120" s="238"/>
    </row>
    <row r="121" spans="1:11" s="43" customFormat="1" ht="212.25" customHeight="1" x14ac:dyDescent="0.2">
      <c r="A121" s="241"/>
      <c r="B121" s="244"/>
      <c r="C121" s="247"/>
      <c r="D121" s="28" t="s">
        <v>335</v>
      </c>
      <c r="E121" s="73" t="s">
        <v>338</v>
      </c>
      <c r="F121" s="247"/>
      <c r="G121" s="247"/>
      <c r="H121" s="238"/>
      <c r="I121" s="238"/>
      <c r="J121" s="238"/>
      <c r="K121" s="238"/>
    </row>
    <row r="122" spans="1:11" s="43" customFormat="1" ht="132.75" customHeight="1" x14ac:dyDescent="0.2">
      <c r="A122" s="241"/>
      <c r="B122" s="244"/>
      <c r="C122" s="247"/>
      <c r="D122" s="28" t="s">
        <v>336</v>
      </c>
      <c r="E122" s="73" t="s">
        <v>308</v>
      </c>
      <c r="F122" s="247"/>
      <c r="G122" s="247"/>
      <c r="H122" s="238"/>
      <c r="I122" s="238"/>
      <c r="J122" s="238"/>
      <c r="K122" s="238"/>
    </row>
    <row r="123" spans="1:11" s="43" customFormat="1" ht="160.5" customHeight="1" thickBot="1" x14ac:dyDescent="0.25">
      <c r="A123" s="241"/>
      <c r="B123" s="244"/>
      <c r="C123" s="247"/>
      <c r="D123" s="28" t="s">
        <v>337</v>
      </c>
      <c r="E123" s="73" t="s">
        <v>339</v>
      </c>
      <c r="F123" s="248"/>
      <c r="G123" s="253"/>
      <c r="H123" s="238"/>
      <c r="I123" s="238"/>
      <c r="J123" s="238"/>
      <c r="K123" s="238"/>
    </row>
    <row r="124" spans="1:11" s="43" customFormat="1" ht="112.5" customHeight="1" thickBot="1" x14ac:dyDescent="0.25">
      <c r="A124" s="242"/>
      <c r="B124" s="245"/>
      <c r="C124" s="253"/>
      <c r="D124" s="28">
        <v>28</v>
      </c>
      <c r="E124" s="73" t="s">
        <v>371</v>
      </c>
      <c r="F124" s="83"/>
      <c r="G124" s="83"/>
      <c r="H124" s="239"/>
      <c r="I124" s="239"/>
      <c r="J124" s="239"/>
      <c r="K124" s="239"/>
    </row>
    <row r="125" spans="1:11" s="43" customFormat="1" ht="13.5" thickBot="1" x14ac:dyDescent="0.25">
      <c r="A125" s="33"/>
      <c r="B125" s="35" t="s">
        <v>60</v>
      </c>
      <c r="C125" s="36">
        <f>SUM(C88:C119)</f>
        <v>14</v>
      </c>
      <c r="D125" s="78"/>
      <c r="E125" s="37"/>
      <c r="F125" s="37"/>
      <c r="G125" s="29">
        <f>SUM(G88:G120)</f>
        <v>0</v>
      </c>
      <c r="H125" s="263" t="s">
        <v>244</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GridLines="0" view="pageBreakPreview" zoomScaleNormal="100" zoomScaleSheetLayoutView="100" workbookViewId="0">
      <selection activeCell="C13" sqref="C13:K13"/>
    </sheetView>
  </sheetViews>
  <sheetFormatPr defaultRowHeight="12.75" x14ac:dyDescent="0.2"/>
  <cols>
    <col min="1" max="1" width="9.140625" style="190"/>
    <col min="2" max="2" width="4.7109375" style="190" customWidth="1"/>
    <col min="3" max="3" width="20.140625" style="190" customWidth="1"/>
    <col min="4" max="16384" width="9.140625" style="190"/>
  </cols>
  <sheetData>
    <row r="9" spans="2:11" ht="3" customHeight="1" x14ac:dyDescent="0.2"/>
    <row r="10" spans="2:11" ht="3" customHeight="1" x14ac:dyDescent="0.2"/>
    <row r="11" spans="2:11" ht="56.25" customHeight="1" x14ac:dyDescent="0.2">
      <c r="C11" s="267" t="s">
        <v>527</v>
      </c>
      <c r="D11" s="267"/>
      <c r="E11" s="267"/>
      <c r="F11" s="267"/>
      <c r="G11" s="267"/>
      <c r="H11" s="267"/>
      <c r="I11" s="267"/>
      <c r="J11" s="267"/>
      <c r="K11" s="267"/>
    </row>
    <row r="12" spans="2:11" ht="3" customHeight="1" x14ac:dyDescent="0.2">
      <c r="B12" s="191"/>
      <c r="C12" s="197"/>
      <c r="D12" s="197"/>
      <c r="E12" s="197"/>
      <c r="F12" s="197"/>
      <c r="G12" s="197"/>
      <c r="H12" s="197"/>
      <c r="I12" s="197"/>
      <c r="J12" s="197"/>
      <c r="K12" s="198"/>
    </row>
    <row r="13" spans="2:11" ht="27.75" customHeight="1" x14ac:dyDescent="0.2">
      <c r="B13" s="191"/>
      <c r="C13" s="266" t="s">
        <v>522</v>
      </c>
      <c r="D13" s="266"/>
      <c r="E13" s="266"/>
      <c r="F13" s="266"/>
      <c r="G13" s="266"/>
      <c r="H13" s="266"/>
      <c r="I13" s="266"/>
      <c r="J13" s="266"/>
      <c r="K13" s="266"/>
    </row>
    <row r="14" spans="2:11" ht="3" customHeight="1" x14ac:dyDescent="0.2">
      <c r="C14" s="198"/>
      <c r="D14" s="198"/>
      <c r="E14" s="198"/>
      <c r="F14" s="198"/>
      <c r="G14" s="198"/>
      <c r="H14" s="198"/>
      <c r="I14" s="198"/>
      <c r="J14" s="198"/>
      <c r="K14" s="198"/>
    </row>
    <row r="15" spans="2:11" ht="29.25" customHeight="1" x14ac:dyDescent="0.2">
      <c r="B15" s="199"/>
      <c r="C15" s="266" t="s">
        <v>523</v>
      </c>
      <c r="D15" s="266"/>
      <c r="E15" s="266"/>
      <c r="F15" s="266"/>
      <c r="G15" s="266"/>
      <c r="H15" s="266"/>
      <c r="I15" s="266"/>
      <c r="J15" s="266"/>
      <c r="K15" s="266"/>
    </row>
    <row r="16" spans="2:11" ht="29.25" customHeight="1" x14ac:dyDescent="0.2">
      <c r="B16" s="199"/>
      <c r="C16" s="266" t="s">
        <v>524</v>
      </c>
      <c r="D16" s="266"/>
      <c r="E16" s="266"/>
      <c r="F16" s="266"/>
      <c r="G16" s="266"/>
      <c r="H16" s="266"/>
      <c r="I16" s="266"/>
      <c r="J16" s="266"/>
      <c r="K16" s="266"/>
    </row>
    <row r="17" spans="2:11" ht="27" customHeight="1" x14ac:dyDescent="0.2">
      <c r="B17" s="199"/>
      <c r="C17" s="267" t="s">
        <v>525</v>
      </c>
      <c r="D17" s="267"/>
      <c r="E17" s="267"/>
      <c r="F17" s="267"/>
      <c r="G17" s="267"/>
      <c r="H17" s="267"/>
      <c r="I17" s="267"/>
      <c r="J17" s="267"/>
      <c r="K17" s="267"/>
    </row>
    <row r="18" spans="2:11" ht="27.75" customHeight="1" x14ac:dyDescent="0.2">
      <c r="B18" s="199"/>
      <c r="C18" s="267" t="s">
        <v>526</v>
      </c>
      <c r="D18" s="267"/>
      <c r="E18" s="267"/>
      <c r="F18" s="267"/>
      <c r="G18" s="267"/>
      <c r="H18" s="267"/>
      <c r="I18" s="267"/>
      <c r="J18" s="267"/>
      <c r="K18" s="198"/>
    </row>
    <row r="19" spans="2:11" ht="3" customHeight="1" x14ac:dyDescent="0.2"/>
    <row r="20" spans="2:11" ht="16.5" thickBot="1" x14ac:dyDescent="0.3">
      <c r="C20" s="192" t="s">
        <v>514</v>
      </c>
    </row>
    <row r="21" spans="2:11" ht="15.75" thickBot="1" x14ac:dyDescent="0.3">
      <c r="C21" s="196" t="s">
        <v>520</v>
      </c>
      <c r="D21" s="277" t="s">
        <v>521</v>
      </c>
      <c r="E21" s="278"/>
      <c r="F21" s="278"/>
      <c r="G21" s="278"/>
      <c r="H21" s="278"/>
      <c r="I21" s="278"/>
      <c r="J21" s="278"/>
      <c r="K21" s="279"/>
    </row>
    <row r="22" spans="2:11" ht="55.5" customHeight="1" x14ac:dyDescent="0.2">
      <c r="C22" s="193" t="s">
        <v>515</v>
      </c>
      <c r="D22" s="268" t="s">
        <v>537</v>
      </c>
      <c r="E22" s="269"/>
      <c r="F22" s="269"/>
      <c r="G22" s="269"/>
      <c r="H22" s="269"/>
      <c r="I22" s="269"/>
      <c r="J22" s="269"/>
      <c r="K22" s="270"/>
    </row>
    <row r="23" spans="2:11" ht="25.5" x14ac:dyDescent="0.2">
      <c r="C23" s="194" t="s">
        <v>517</v>
      </c>
      <c r="D23" s="271" t="s">
        <v>516</v>
      </c>
      <c r="E23" s="272"/>
      <c r="F23" s="272"/>
      <c r="G23" s="272"/>
      <c r="H23" s="272"/>
      <c r="I23" s="272"/>
      <c r="J23" s="272"/>
      <c r="K23" s="273"/>
    </row>
    <row r="24" spans="2:11" ht="29.25" customHeight="1" x14ac:dyDescent="0.2">
      <c r="C24" s="194" t="s">
        <v>518</v>
      </c>
      <c r="D24" s="271" t="s">
        <v>528</v>
      </c>
      <c r="E24" s="272"/>
      <c r="F24" s="272"/>
      <c r="G24" s="272"/>
      <c r="H24" s="272"/>
      <c r="I24" s="272"/>
      <c r="J24" s="272"/>
      <c r="K24" s="273"/>
    </row>
    <row r="25" spans="2:11" ht="40.5" customHeight="1" thickBot="1" x14ac:dyDescent="0.25">
      <c r="C25" s="195" t="s">
        <v>519</v>
      </c>
      <c r="D25" s="274" t="s">
        <v>529</v>
      </c>
      <c r="E25" s="275"/>
      <c r="F25" s="275"/>
      <c r="G25" s="275"/>
      <c r="H25" s="275"/>
      <c r="I25" s="275"/>
      <c r="J25" s="275"/>
      <c r="K25" s="276"/>
    </row>
  </sheetData>
  <mergeCells count="11">
    <mergeCell ref="D22:K22"/>
    <mergeCell ref="D23:K23"/>
    <mergeCell ref="D24:K24"/>
    <mergeCell ref="D25:K25"/>
    <mergeCell ref="D21:K21"/>
    <mergeCell ref="C15:K15"/>
    <mergeCell ref="C16:K16"/>
    <mergeCell ref="C17:K17"/>
    <mergeCell ref="C18:J18"/>
    <mergeCell ref="C11:K11"/>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zoomScale="85" zoomScaleNormal="85" workbookViewId="0">
      <selection activeCell="D22" sqref="D22"/>
    </sheetView>
  </sheetViews>
  <sheetFormatPr defaultRowHeight="12.75" x14ac:dyDescent="0.2"/>
  <cols>
    <col min="1" max="1" width="16.28515625" style="231" customWidth="1"/>
    <col min="2" max="2" width="19" style="231" customWidth="1"/>
    <col min="3" max="3" width="35.140625" style="212" customWidth="1"/>
    <col min="4" max="4" width="13.7109375" style="213" customWidth="1"/>
    <col min="5" max="6" width="14.140625" style="212" customWidth="1"/>
    <col min="7" max="8" width="14.140625" style="212" hidden="1" customWidth="1"/>
    <col min="9" max="9" width="32.42578125" style="212" customWidth="1"/>
    <col min="10" max="10" width="28.85546875" style="214" customWidth="1"/>
    <col min="11" max="11" width="38.28515625" style="214" customWidth="1"/>
    <col min="12" max="12" width="75.42578125" style="214" customWidth="1"/>
    <col min="13" max="13" width="11.28515625" style="215" customWidth="1"/>
    <col min="14" max="16384" width="9.140625" style="215"/>
  </cols>
  <sheetData>
    <row r="1" spans="1:15" ht="15.75" x14ac:dyDescent="0.2">
      <c r="A1" s="133"/>
      <c r="B1" s="133" t="s">
        <v>583</v>
      </c>
    </row>
    <row r="2" spans="1:15" x14ac:dyDescent="0.2">
      <c r="A2" s="178"/>
      <c r="B2" s="178" t="s">
        <v>471</v>
      </c>
      <c r="C2" s="186"/>
      <c r="D2" s="131"/>
      <c r="E2" s="131"/>
      <c r="F2" s="131"/>
      <c r="G2" s="131"/>
      <c r="H2" s="131"/>
      <c r="I2" s="131"/>
      <c r="J2" s="131"/>
      <c r="K2" s="131"/>
    </row>
    <row r="3" spans="1:15" x14ac:dyDescent="0.2">
      <c r="A3" s="178"/>
      <c r="B3" s="178" t="s">
        <v>474</v>
      </c>
      <c r="C3" s="187"/>
      <c r="D3" s="131"/>
      <c r="E3" s="131"/>
      <c r="F3" s="131"/>
      <c r="G3" s="131"/>
      <c r="H3" s="131"/>
      <c r="I3" s="131"/>
      <c r="J3" s="131"/>
      <c r="K3" s="131"/>
    </row>
    <row r="4" spans="1:15" s="20" customFormat="1" ht="70.5" customHeight="1" thickBot="1" x14ac:dyDescent="0.25">
      <c r="A4" s="177"/>
      <c r="B4" s="280" t="s">
        <v>579</v>
      </c>
      <c r="C4" s="280"/>
      <c r="D4" s="280"/>
      <c r="E4" s="280"/>
      <c r="F4" s="280"/>
      <c r="G4" s="280"/>
      <c r="H4" s="280"/>
      <c r="I4" s="280"/>
      <c r="J4" s="280"/>
      <c r="K4" s="280"/>
      <c r="L4" s="280"/>
    </row>
    <row r="5" spans="1:15" s="210" customFormat="1" ht="72" customHeight="1" x14ac:dyDescent="0.2">
      <c r="A5" s="88" t="s">
        <v>596</v>
      </c>
      <c r="B5" s="106" t="s">
        <v>508</v>
      </c>
      <c r="C5" s="89" t="s">
        <v>475</v>
      </c>
      <c r="D5" s="89" t="s">
        <v>509</v>
      </c>
      <c r="E5" s="89" t="s">
        <v>588</v>
      </c>
      <c r="F5" s="89" t="s">
        <v>593</v>
      </c>
      <c r="G5" s="89" t="s">
        <v>594</v>
      </c>
      <c r="H5" s="89" t="s">
        <v>595</v>
      </c>
      <c r="I5" s="89" t="s">
        <v>585</v>
      </c>
      <c r="J5" s="89" t="s">
        <v>586</v>
      </c>
      <c r="K5" s="89" t="s">
        <v>587</v>
      </c>
      <c r="L5" s="89" t="s">
        <v>472</v>
      </c>
    </row>
    <row r="6" spans="1:15" s="210" customFormat="1" ht="191.25" x14ac:dyDescent="0.2">
      <c r="A6" s="176" t="s">
        <v>538</v>
      </c>
      <c r="B6" s="286" t="s">
        <v>592</v>
      </c>
      <c r="C6" s="181" t="s">
        <v>597</v>
      </c>
      <c r="D6" s="228">
        <v>1</v>
      </c>
      <c r="E6" s="188"/>
      <c r="F6" s="166" t="str">
        <f>IF(E6="H",5,IF(E6="M",3,IF(E6="L",1,"")))</f>
        <v/>
      </c>
      <c r="G6" s="166"/>
      <c r="H6" s="166" t="str">
        <f>IF(G6="H",5,IF(G6="M",3,IF(G6="L",1,"")))</f>
        <v/>
      </c>
      <c r="I6" s="183" t="s">
        <v>578</v>
      </c>
      <c r="J6" s="183" t="s">
        <v>580</v>
      </c>
      <c r="K6" s="183" t="s">
        <v>584</v>
      </c>
      <c r="L6" s="229"/>
    </row>
    <row r="7" spans="1:15" s="222" customFormat="1" ht="77.25" thickBot="1" x14ac:dyDescent="0.25">
      <c r="A7" s="176" t="s">
        <v>538</v>
      </c>
      <c r="B7" s="287"/>
      <c r="C7" s="181" t="s">
        <v>598</v>
      </c>
      <c r="D7" s="228">
        <v>2</v>
      </c>
      <c r="E7" s="188"/>
      <c r="F7" s="166" t="str">
        <f>IF(E7="H",5,IF(E7="M",3,IF(E7="L",1,"")))</f>
        <v/>
      </c>
      <c r="G7" s="166"/>
      <c r="H7" s="166" t="str">
        <f>IF(G7="H",5,IF(G7="M",3,IF(G7="L",1,"")))</f>
        <v/>
      </c>
      <c r="I7" s="183" t="s">
        <v>600</v>
      </c>
      <c r="J7" s="183" t="s">
        <v>599</v>
      </c>
      <c r="K7" s="183" t="s">
        <v>603</v>
      </c>
      <c r="L7" s="229"/>
    </row>
    <row r="8" spans="1:15" s="211" customFormat="1" ht="12.75" hidden="1" customHeight="1" thickBot="1" x14ac:dyDescent="0.25">
      <c r="A8" s="180"/>
      <c r="B8" s="180"/>
      <c r="C8" s="189" t="s">
        <v>480</v>
      </c>
      <c r="D8" s="182">
        <f>COUNT(D5:D7)</f>
        <v>2</v>
      </c>
      <c r="E8" s="166"/>
      <c r="F8" s="182">
        <f>SUM(F5:F7)</f>
        <v>0</v>
      </c>
      <c r="G8" s="166"/>
      <c r="H8" s="182">
        <f>SUM(H5:H7)</f>
        <v>0</v>
      </c>
      <c r="I8" s="183"/>
      <c r="J8" s="183"/>
      <c r="K8" s="183"/>
      <c r="L8" s="202">
        <f>(H8)/(COUNTIF(H5:H7,"&lt;&gt;N/A")*2)</f>
        <v>0</v>
      </c>
      <c r="M8" s="222"/>
      <c r="N8" s="222"/>
      <c r="O8" s="222"/>
    </row>
    <row r="9" spans="1:15" s="210" customFormat="1" ht="72" customHeight="1" x14ac:dyDescent="0.2">
      <c r="A9" s="88" t="s">
        <v>596</v>
      </c>
      <c r="B9" s="106" t="s">
        <v>508</v>
      </c>
      <c r="C9" s="89" t="s">
        <v>475</v>
      </c>
      <c r="D9" s="89" t="s">
        <v>509</v>
      </c>
      <c r="E9" s="89" t="s">
        <v>463</v>
      </c>
      <c r="F9" s="89" t="s">
        <v>467</v>
      </c>
      <c r="G9" s="89" t="s">
        <v>468</v>
      </c>
      <c r="H9" s="89" t="s">
        <v>469</v>
      </c>
      <c r="I9" s="89" t="s">
        <v>460</v>
      </c>
      <c r="J9" s="89" t="s">
        <v>461</v>
      </c>
      <c r="K9" s="89" t="s">
        <v>462</v>
      </c>
      <c r="L9" s="89" t="s">
        <v>472</v>
      </c>
    </row>
    <row r="10" spans="1:15" s="211" customFormat="1" ht="177.75" customHeight="1" x14ac:dyDescent="0.2">
      <c r="A10" s="176" t="s">
        <v>539</v>
      </c>
      <c r="B10" s="281" t="s">
        <v>512</v>
      </c>
      <c r="C10" s="175" t="s">
        <v>535</v>
      </c>
      <c r="D10" s="216">
        <v>3</v>
      </c>
      <c r="E10" s="188"/>
      <c r="F10" s="166" t="str">
        <f>IF(E10="NM",0,IF(E10="PM",1,IF(E10="FM",2,"")))</f>
        <v/>
      </c>
      <c r="G10" s="166"/>
      <c r="H10" s="166" t="str">
        <f>IF(G10="N/A","N/A",IF(G10="NM",0,IF(G10="PM",1,IF(G10="FM",2,""))))</f>
        <v/>
      </c>
      <c r="I10" s="113" t="s">
        <v>503</v>
      </c>
      <c r="J10" s="113" t="s">
        <v>510</v>
      </c>
      <c r="K10" s="113" t="s">
        <v>536</v>
      </c>
      <c r="L10" s="217"/>
    </row>
    <row r="11" spans="1:15" s="211" customFormat="1" ht="103.5" customHeight="1" x14ac:dyDescent="0.2">
      <c r="A11" s="176" t="s">
        <v>539</v>
      </c>
      <c r="B11" s="282"/>
      <c r="C11" s="175" t="s">
        <v>506</v>
      </c>
      <c r="D11" s="216">
        <v>4</v>
      </c>
      <c r="E11" s="188"/>
      <c r="F11" s="166" t="str">
        <f t="shared" ref="F11" si="0">IF(E11="NM",0,IF(E11="PM",1,IF(E11="FM",2,"")))</f>
        <v/>
      </c>
      <c r="G11" s="166"/>
      <c r="H11" s="166" t="str">
        <f>IF(G11="N/A","N/A",IF(G11="NM",0,IF(G11="PM",1,IF(G11="FM",2,""))))</f>
        <v/>
      </c>
      <c r="I11" s="113" t="s">
        <v>507</v>
      </c>
      <c r="J11" s="113" t="s">
        <v>510</v>
      </c>
      <c r="K11" s="113" t="s">
        <v>511</v>
      </c>
      <c r="L11" s="217"/>
    </row>
    <row r="12" spans="1:15" s="211" customFormat="1" ht="103.5" customHeight="1" x14ac:dyDescent="0.2">
      <c r="A12" s="176" t="s">
        <v>539</v>
      </c>
      <c r="B12" s="282"/>
      <c r="C12" s="175" t="s">
        <v>554</v>
      </c>
      <c r="D12" s="216">
        <v>5</v>
      </c>
      <c r="E12" s="188"/>
      <c r="F12" s="166" t="str">
        <f t="shared" ref="F12" si="1">IF(E12="NM",0,IF(E12="PM",1,IF(E12="FM",2,"")))</f>
        <v/>
      </c>
      <c r="G12" s="166"/>
      <c r="H12" s="166" t="str">
        <f>IF(G12="N/A","N/A",IF(G12="NM",0,IF(G12="PM",1,IF(G12="FM",2,""))))</f>
        <v/>
      </c>
      <c r="I12" s="113" t="s">
        <v>555</v>
      </c>
      <c r="J12" s="113" t="s">
        <v>552</v>
      </c>
      <c r="K12" s="113" t="s">
        <v>553</v>
      </c>
      <c r="L12" s="217"/>
    </row>
    <row r="13" spans="1:15" s="211" customFormat="1" ht="12.75" hidden="1" customHeight="1" x14ac:dyDescent="0.2">
      <c r="A13" s="103"/>
      <c r="B13" s="283"/>
      <c r="C13" s="158" t="s">
        <v>480</v>
      </c>
      <c r="D13" s="135">
        <f>COUNT(D10:D12)</f>
        <v>3</v>
      </c>
      <c r="E13" s="166" t="str">
        <f>IF(((F13)/(D13*2))&lt;0.8,"FAIL","PASS")</f>
        <v>FAIL</v>
      </c>
      <c r="F13" s="135">
        <f>SUM(F10:F12)</f>
        <v>0</v>
      </c>
      <c r="G13" s="166" t="str">
        <f>IF(((H13)/(COUNTIF(H10:H12,"&lt;&gt;N/A")*2))&lt;0.8,"FAIL","PASS")</f>
        <v>FAIL</v>
      </c>
      <c r="H13" s="135">
        <f>SUM(H10:H12)</f>
        <v>0</v>
      </c>
      <c r="I13" s="113"/>
      <c r="J13" s="113"/>
      <c r="K13" s="113"/>
      <c r="L13" s="201">
        <f>(H13)/(COUNTIF(H10:H12,"&lt;&gt;N/A")*2)</f>
        <v>0</v>
      </c>
    </row>
    <row r="14" spans="1:15" s="222" customFormat="1" ht="102" customHeight="1" x14ac:dyDescent="0.2">
      <c r="A14" s="176" t="s">
        <v>539</v>
      </c>
      <c r="B14" s="284" t="s">
        <v>602</v>
      </c>
      <c r="C14" s="218" t="s">
        <v>564</v>
      </c>
      <c r="D14" s="219">
        <v>6</v>
      </c>
      <c r="E14" s="188"/>
      <c r="F14" s="166" t="str">
        <f t="shared" ref="F14" si="2">IF(E14="NM",0,IF(E14="PM",1,IF(E14="FM",2,"")))</f>
        <v/>
      </c>
      <c r="G14" s="166"/>
      <c r="H14" s="166" t="str">
        <f>IF(G14="N/A","N/A",IF(G14="NM",0,IF(G14="PM",1,IF(G14="FM",2,""))))</f>
        <v/>
      </c>
      <c r="I14" s="220" t="s">
        <v>197</v>
      </c>
      <c r="J14" s="220" t="s">
        <v>565</v>
      </c>
      <c r="K14" s="220" t="s">
        <v>566</v>
      </c>
      <c r="L14" s="221"/>
    </row>
    <row r="15" spans="1:15" s="222" customFormat="1" ht="114.75" x14ac:dyDescent="0.2">
      <c r="A15" s="176" t="s">
        <v>539</v>
      </c>
      <c r="B15" s="285"/>
      <c r="C15" s="218" t="s">
        <v>558</v>
      </c>
      <c r="D15" s="219">
        <v>7</v>
      </c>
      <c r="E15" s="188"/>
      <c r="F15" s="166" t="str">
        <f t="shared" ref="F15:F20" si="3">IF(E15="NM",0,IF(E15="PM",1,IF(E15="FM",2,"")))</f>
        <v/>
      </c>
      <c r="G15" s="166"/>
      <c r="H15" s="166" t="str">
        <f t="shared" ref="H15:H20" si="4">IF(G15="N/A","N/A",IF(G15="NM",0,IF(G15="PM",1,IF(G15="FM",2,""))))</f>
        <v/>
      </c>
      <c r="I15" s="220" t="s">
        <v>560</v>
      </c>
      <c r="J15" s="220" t="s">
        <v>557</v>
      </c>
      <c r="K15" s="220" t="s">
        <v>567</v>
      </c>
      <c r="L15" s="221"/>
    </row>
    <row r="16" spans="1:15" s="222" customFormat="1" ht="114.75" x14ac:dyDescent="0.2">
      <c r="A16" s="176" t="s">
        <v>539</v>
      </c>
      <c r="B16" s="285"/>
      <c r="C16" s="218" t="s">
        <v>559</v>
      </c>
      <c r="D16" s="219">
        <v>8</v>
      </c>
      <c r="E16" s="188"/>
      <c r="F16" s="166" t="str">
        <f t="shared" si="3"/>
        <v/>
      </c>
      <c r="G16" s="166"/>
      <c r="H16" s="166" t="str">
        <f t="shared" si="4"/>
        <v/>
      </c>
      <c r="I16" s="220" t="s">
        <v>577</v>
      </c>
      <c r="J16" s="220" t="s">
        <v>568</v>
      </c>
      <c r="K16" s="220" t="s">
        <v>569</v>
      </c>
      <c r="L16" s="221"/>
    </row>
    <row r="17" spans="1:12" s="222" customFormat="1" ht="102" customHeight="1" x14ac:dyDescent="0.2">
      <c r="A17" s="176" t="s">
        <v>539</v>
      </c>
      <c r="B17" s="285"/>
      <c r="C17" s="218" t="s">
        <v>563</v>
      </c>
      <c r="D17" s="219">
        <v>9</v>
      </c>
      <c r="E17" s="188"/>
      <c r="F17" s="166" t="str">
        <f t="shared" si="3"/>
        <v/>
      </c>
      <c r="G17" s="166"/>
      <c r="H17" s="166" t="str">
        <f t="shared" si="4"/>
        <v/>
      </c>
      <c r="I17" s="220" t="s">
        <v>504</v>
      </c>
      <c r="J17" s="220" t="s">
        <v>505</v>
      </c>
      <c r="K17" s="220" t="s">
        <v>513</v>
      </c>
      <c r="L17" s="221"/>
    </row>
    <row r="18" spans="1:12" s="222" customFormat="1" ht="128.25" customHeight="1" x14ac:dyDescent="0.2">
      <c r="A18" s="176" t="s">
        <v>539</v>
      </c>
      <c r="B18" s="285"/>
      <c r="C18" s="223" t="s">
        <v>556</v>
      </c>
      <c r="D18" s="219">
        <v>10</v>
      </c>
      <c r="E18" s="188"/>
      <c r="F18" s="166" t="str">
        <f t="shared" si="3"/>
        <v/>
      </c>
      <c r="G18" s="166"/>
      <c r="H18" s="166" t="str">
        <f t="shared" si="4"/>
        <v/>
      </c>
      <c r="I18" s="220" t="s">
        <v>233</v>
      </c>
      <c r="J18" s="220" t="s">
        <v>561</v>
      </c>
      <c r="K18" s="220" t="s">
        <v>562</v>
      </c>
      <c r="L18" s="221"/>
    </row>
    <row r="19" spans="1:12" s="222" customFormat="1" ht="102" x14ac:dyDescent="0.2">
      <c r="A19" s="176" t="s">
        <v>539</v>
      </c>
      <c r="B19" s="285"/>
      <c r="C19" s="218" t="s">
        <v>573</v>
      </c>
      <c r="D19" s="219">
        <v>11</v>
      </c>
      <c r="E19" s="188"/>
      <c r="F19" s="166" t="str">
        <f t="shared" ref="F19" si="5">IF(E19="NM",0,IF(E19="PM",1,IF(E19="FM",2,"")))</f>
        <v/>
      </c>
      <c r="G19" s="166"/>
      <c r="H19" s="166" t="str">
        <f t="shared" ref="H19" si="6">IF(G19="N/A","N/A",IF(G19="NM",0,IF(G19="PM",1,IF(G19="FM",2,""))))</f>
        <v/>
      </c>
      <c r="I19" s="220" t="s">
        <v>574</v>
      </c>
      <c r="J19" s="220" t="s">
        <v>575</v>
      </c>
      <c r="K19" s="220" t="s">
        <v>576</v>
      </c>
      <c r="L19" s="221"/>
    </row>
    <row r="20" spans="1:12" s="222" customFormat="1" ht="76.5" x14ac:dyDescent="0.2">
      <c r="A20" s="176" t="s">
        <v>539</v>
      </c>
      <c r="B20" s="285"/>
      <c r="C20" s="218" t="s">
        <v>543</v>
      </c>
      <c r="D20" s="219">
        <v>12</v>
      </c>
      <c r="E20" s="188"/>
      <c r="F20" s="166" t="str">
        <f t="shared" si="3"/>
        <v/>
      </c>
      <c r="G20" s="166"/>
      <c r="H20" s="166" t="str">
        <f t="shared" si="4"/>
        <v/>
      </c>
      <c r="I20" s="220" t="s">
        <v>204</v>
      </c>
      <c r="J20" s="220" t="s">
        <v>570</v>
      </c>
      <c r="K20" s="220" t="s">
        <v>571</v>
      </c>
      <c r="L20" s="221"/>
    </row>
    <row r="21" spans="1:12" s="211" customFormat="1" ht="12.75" hidden="1" customHeight="1" x14ac:dyDescent="0.2">
      <c r="A21" s="220"/>
      <c r="B21" s="224"/>
      <c r="C21" s="225" t="s">
        <v>551</v>
      </c>
      <c r="D21" s="226">
        <f>COUNT(D14:D20)</f>
        <v>7</v>
      </c>
      <c r="E21" s="219" t="str">
        <f>IF(((F21)/(D21*2))&lt;0.5,"FAIL","PASS")</f>
        <v>FAIL</v>
      </c>
      <c r="F21" s="226">
        <f>SUM(F14:F20)</f>
        <v>0</v>
      </c>
      <c r="G21" s="219" t="str">
        <f>IF(((H21)/(COUNTIF(H14:H20,"&lt;&gt;N/A")*2))&lt;0.5,"FAIL","PASS")</f>
        <v>FAIL</v>
      </c>
      <c r="H21" s="226">
        <f>SUM(H14:H20)</f>
        <v>0</v>
      </c>
      <c r="I21" s="220"/>
      <c r="J21" s="220"/>
      <c r="K21" s="220"/>
      <c r="L21" s="227">
        <f>(H21)/(COUNTIF(H14:H20,"&lt;&gt;N/A")*2)</f>
        <v>0</v>
      </c>
    </row>
    <row r="22" spans="1:12" s="211" customFormat="1" x14ac:dyDescent="0.2">
      <c r="A22" s="41"/>
      <c r="B22" s="41"/>
      <c r="C22" s="185"/>
      <c r="D22" s="33"/>
      <c r="E22" s="230"/>
      <c r="F22" s="33"/>
      <c r="G22" s="230"/>
      <c r="H22" s="33"/>
      <c r="I22" s="179"/>
      <c r="J22" s="179"/>
      <c r="K22" s="179"/>
      <c r="L22" s="179"/>
    </row>
    <row r="23" spans="1:12" hidden="1" x14ac:dyDescent="0.2">
      <c r="C23" s="184" t="s">
        <v>481</v>
      </c>
      <c r="J23" s="232"/>
      <c r="K23" s="232"/>
      <c r="L23" s="209"/>
    </row>
    <row r="24" spans="1:12" ht="38.25" hidden="1" x14ac:dyDescent="0.2">
      <c r="C24" s="159"/>
      <c r="D24" s="162" t="s">
        <v>534</v>
      </c>
      <c r="E24" s="162" t="s">
        <v>487</v>
      </c>
      <c r="F24" s="162" t="s">
        <v>488</v>
      </c>
      <c r="G24" s="162" t="s">
        <v>487</v>
      </c>
      <c r="H24" s="162" t="s">
        <v>488</v>
      </c>
      <c r="I24" s="215"/>
      <c r="J24" s="215"/>
      <c r="K24" s="215"/>
      <c r="L24" s="215"/>
    </row>
    <row r="25" spans="1:12" hidden="1" x14ac:dyDescent="0.2">
      <c r="C25" s="159" t="s">
        <v>482</v>
      </c>
      <c r="D25" s="162" t="str">
        <f>CONCATENATE(D13*2,"/",COUNTIF(H10:H12,"&lt;&gt;N/A")*2)</f>
        <v>6/6</v>
      </c>
      <c r="E25" s="160" t="str">
        <f>E13</f>
        <v>FAIL</v>
      </c>
      <c r="F25" s="160">
        <f>F13</f>
        <v>0</v>
      </c>
      <c r="G25" s="160" t="str">
        <f>G13</f>
        <v>FAIL</v>
      </c>
      <c r="H25" s="160">
        <f>H13</f>
        <v>0</v>
      </c>
      <c r="I25" s="215"/>
      <c r="J25" s="215"/>
      <c r="K25" s="215"/>
      <c r="L25" s="215"/>
    </row>
    <row r="26" spans="1:12" ht="12.75" hidden="1" customHeight="1" x14ac:dyDescent="0.2">
      <c r="C26" s="159" t="s">
        <v>483</v>
      </c>
      <c r="D26" s="162" t="str">
        <f>CONCATENATE(D21*2,"/",COUNTIF(H14:H20,"&lt;&gt;N/A")*2)</f>
        <v>14/14</v>
      </c>
      <c r="E26" s="160" t="str">
        <f>E21</f>
        <v>FAIL</v>
      </c>
      <c r="F26" s="160">
        <f>F21</f>
        <v>0</v>
      </c>
      <c r="G26" s="160" t="str">
        <f>G21</f>
        <v>FAIL</v>
      </c>
      <c r="H26" s="160">
        <f>H21</f>
        <v>0</v>
      </c>
      <c r="I26" s="215"/>
      <c r="J26" s="215"/>
      <c r="K26" s="215"/>
      <c r="L26" s="215"/>
    </row>
    <row r="27" spans="1:12" hidden="1" x14ac:dyDescent="0.2">
      <c r="C27" s="159"/>
      <c r="I27" s="215"/>
      <c r="J27" s="215"/>
      <c r="K27" s="215"/>
      <c r="L27" s="215"/>
    </row>
    <row r="28" spans="1:12" hidden="1" x14ac:dyDescent="0.2">
      <c r="A28" s="215"/>
      <c r="B28" s="215"/>
      <c r="C28" s="159"/>
      <c r="D28" s="160"/>
      <c r="E28" s="164"/>
      <c r="F28" s="160"/>
      <c r="G28" s="164"/>
      <c r="H28" s="160"/>
      <c r="I28" s="215"/>
      <c r="J28" s="215"/>
      <c r="K28" s="215"/>
      <c r="L28" s="215"/>
    </row>
    <row r="29" spans="1:12" hidden="1" x14ac:dyDescent="0.2">
      <c r="A29" s="215"/>
      <c r="B29" s="215"/>
      <c r="I29" s="215"/>
      <c r="J29" s="215"/>
      <c r="K29" s="215"/>
      <c r="L29" s="215"/>
    </row>
    <row r="30" spans="1:12" x14ac:dyDescent="0.2">
      <c r="A30" s="215"/>
      <c r="B30" s="215"/>
      <c r="I30" s="215"/>
      <c r="J30" s="215"/>
      <c r="K30" s="215"/>
      <c r="L30" s="215"/>
    </row>
    <row r="31" spans="1:12" x14ac:dyDescent="0.2">
      <c r="A31" s="215"/>
      <c r="B31" s="215"/>
      <c r="I31" s="215"/>
      <c r="J31" s="215"/>
      <c r="K31" s="215"/>
      <c r="L31" s="215"/>
    </row>
    <row r="32" spans="1:12" x14ac:dyDescent="0.2">
      <c r="A32" s="215"/>
      <c r="B32" s="215"/>
      <c r="I32" s="215"/>
      <c r="J32" s="215"/>
      <c r="K32" s="215"/>
      <c r="L32" s="215"/>
    </row>
    <row r="33" spans="1:12" x14ac:dyDescent="0.2">
      <c r="A33" s="215"/>
      <c r="B33" s="215"/>
      <c r="I33" s="215"/>
      <c r="J33" s="215"/>
      <c r="K33" s="215"/>
      <c r="L33" s="215"/>
    </row>
    <row r="34" spans="1:12" s="212" customFormat="1" ht="38.25" customHeight="1" x14ac:dyDescent="0.2">
      <c r="A34" s="215"/>
      <c r="B34" s="215"/>
      <c r="D34" s="213"/>
      <c r="I34" s="215"/>
    </row>
    <row r="35" spans="1:12" s="212" customFormat="1" x14ac:dyDescent="0.2">
      <c r="A35" s="231"/>
      <c r="B35" s="231"/>
      <c r="D35" s="213"/>
      <c r="I35" s="215"/>
    </row>
    <row r="36" spans="1:12" s="212" customFormat="1" x14ac:dyDescent="0.2">
      <c r="A36" s="231"/>
      <c r="B36" s="231"/>
      <c r="D36" s="213"/>
      <c r="I36" s="215"/>
    </row>
    <row r="37" spans="1:12" s="212" customFormat="1" x14ac:dyDescent="0.2">
      <c r="A37" s="231"/>
      <c r="B37" s="231"/>
      <c r="D37" s="213"/>
      <c r="I37" s="215"/>
    </row>
    <row r="38" spans="1:12" x14ac:dyDescent="0.2">
      <c r="I38" s="215"/>
      <c r="J38" s="215"/>
      <c r="K38" s="215"/>
      <c r="L38" s="215"/>
    </row>
  </sheetData>
  <sheetProtection algorithmName="SHA-512" hashValue="bXXE3EnQxWTJEMVyc/EbqPe817bl5W1eot8VBKVqqE0oA7c8lZTQNgLMkDeFieP9I5bqEjjJ59GmPRbkVu+KSg==" saltValue="IcyB/Udr6bakeoyQ4DFwhQ==" spinCount="100000" sheet="1" objects="1" scenarios="1"/>
  <mergeCells count="4">
    <mergeCell ref="B4:L4"/>
    <mergeCell ref="B10:B13"/>
    <mergeCell ref="B14:B20"/>
    <mergeCell ref="B6:B7"/>
  </mergeCells>
  <conditionalFormatting sqref="K10 K15:K18 K20:K22 K13">
    <cfRule type="expression" dxfId="157" priority="201" stopIfTrue="1">
      <formula>AND($E10=$G10,$E10="FM")</formula>
    </cfRule>
    <cfRule type="expression" dxfId="156" priority="202">
      <formula>$G10="FM"</formula>
    </cfRule>
    <cfRule type="expression" dxfId="155" priority="207">
      <formula>$E10="FM"</formula>
    </cfRule>
  </conditionalFormatting>
  <conditionalFormatting sqref="J10 J15:J18 J20:J22 J13">
    <cfRule type="expression" dxfId="154" priority="205" stopIfTrue="1">
      <formula>AND($E10=$G10,$E10="PM")</formula>
    </cfRule>
    <cfRule type="expression" dxfId="153" priority="206">
      <formula>$G10="PM"</formula>
    </cfRule>
    <cfRule type="expression" dxfId="152" priority="209">
      <formula>$E10="PM"</formula>
    </cfRule>
  </conditionalFormatting>
  <conditionalFormatting sqref="I10 I15:I18 I20:I22 I13">
    <cfRule type="expression" dxfId="151" priority="203" stopIfTrue="1">
      <formula>AND($E10=$G10,$E10="NM")</formula>
    </cfRule>
    <cfRule type="expression" dxfId="150" priority="204">
      <formula>$G10="NM"</formula>
    </cfRule>
    <cfRule type="expression" dxfId="149" priority="208">
      <formula>$E10="NM"</formula>
    </cfRule>
  </conditionalFormatting>
  <conditionalFormatting sqref="E10 E15:E18 E20">
    <cfRule type="expression" dxfId="148" priority="200">
      <formula>ISBLANK($E10)</formula>
    </cfRule>
  </conditionalFormatting>
  <conditionalFormatting sqref="G10 G15:G18 G20">
    <cfRule type="expression" dxfId="147" priority="199">
      <formula>ISBLANK($G10)</formula>
    </cfRule>
  </conditionalFormatting>
  <conditionalFormatting sqref="E25">
    <cfRule type="expression" dxfId="146" priority="184">
      <formula>E25="PASS"</formula>
    </cfRule>
    <cfRule type="expression" dxfId="145" priority="185">
      <formula>E25="FAIL"</formula>
    </cfRule>
  </conditionalFormatting>
  <conditionalFormatting sqref="L10 L15:L18 L20">
    <cfRule type="expression" dxfId="144" priority="181">
      <formula>ISBLANK($L10)</formula>
    </cfRule>
  </conditionalFormatting>
  <conditionalFormatting sqref="E13 E21">
    <cfRule type="expression" dxfId="143" priority="197">
      <formula>$E13="PASS"</formula>
    </cfRule>
    <cfRule type="expression" dxfId="142" priority="198">
      <formula>$E13="FAIL"</formula>
    </cfRule>
  </conditionalFormatting>
  <conditionalFormatting sqref="G13 G21">
    <cfRule type="expression" dxfId="141" priority="195">
      <formula>$G13="PASS"</formula>
    </cfRule>
    <cfRule type="expression" dxfId="140" priority="196">
      <formula>$G13="FAIL"</formula>
    </cfRule>
  </conditionalFormatting>
  <conditionalFormatting sqref="E26">
    <cfRule type="expression" dxfId="139" priority="170">
      <formula>E26="PASS"</formula>
    </cfRule>
    <cfRule type="expression" dxfId="138" priority="171">
      <formula>E26="FAIL"</formula>
    </cfRule>
  </conditionalFormatting>
  <conditionalFormatting sqref="G25">
    <cfRule type="expression" dxfId="137" priority="182">
      <formula>G25="PASS"</formula>
    </cfRule>
    <cfRule type="expression" dxfId="136" priority="183">
      <formula>G25="FAIL"</formula>
    </cfRule>
  </conditionalFormatting>
  <conditionalFormatting sqref="G26">
    <cfRule type="expression" dxfId="135" priority="166">
      <formula>G26="PASS"</formula>
    </cfRule>
    <cfRule type="expression" dxfId="134" priority="167">
      <formula>G26="FAIL"</formula>
    </cfRule>
  </conditionalFormatting>
  <conditionalFormatting sqref="A21">
    <cfRule type="expression" dxfId="133" priority="161" stopIfTrue="1">
      <formula>AND($E21=$G21,$E21="NM")</formula>
    </cfRule>
    <cfRule type="expression" dxfId="132" priority="162">
      <formula>$G21="NM"</formula>
    </cfRule>
    <cfRule type="expression" dxfId="131" priority="163">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E12 E14:E20">
      <formula1>Vendor_Rating</formula1>
    </dataValidation>
    <dataValidation type="list" allowBlank="1" showInputMessage="1" showErrorMessage="1" sqref="G12 G14:G20">
      <formula1>JEA_Rating</formula1>
    </dataValidation>
    <dataValidation type="list" allowBlank="1" showInputMessage="1" showErrorMessage="1" sqref="E10:E11">
      <formula1>Vendor_Section1</formula1>
    </dataValidation>
    <dataValidation type="list" allowBlank="1" showInputMessage="1" showErrorMessage="1" sqref="G10:G11">
      <formula1>JEA_Section1</formula1>
    </dataValidation>
    <dataValidation type="list" allowBlank="1" showInputMessage="1" showErrorMessage="1" sqref="E6:E7">
      <formula1>Vendor_Section_Info1</formula1>
    </dataValidation>
    <dataValidation type="list" allowBlank="1" showInputMessage="1" showErrorMessage="1" sqref="G6:G7">
      <formula1>JEA_Section_Info1</formula1>
    </dataValidation>
  </dataValidations>
  <pageMargins left="0.25" right="0.25" top="0.75" bottom="0.75" header="0.3" footer="0.3"/>
  <pageSetup paperSize="5"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200"/>
    </row>
    <row r="3" spans="1:6" ht="18" x14ac:dyDescent="0.2">
      <c r="B3" s="98"/>
      <c r="C3" s="98"/>
      <c r="D3" s="288" t="s">
        <v>538</v>
      </c>
      <c r="E3" s="288"/>
      <c r="F3" s="11"/>
    </row>
    <row r="4" spans="1:6" ht="38.25" x14ac:dyDescent="0.2">
      <c r="B4" s="11"/>
      <c r="C4" s="11"/>
      <c r="D4" s="203" t="s">
        <v>544</v>
      </c>
      <c r="E4" s="203" t="s">
        <v>540</v>
      </c>
      <c r="F4" s="11"/>
    </row>
    <row r="5" spans="1:6" x14ac:dyDescent="0.2">
      <c r="B5" s="11"/>
      <c r="C5" s="11"/>
      <c r="D5" s="203" t="str">
        <f>Evaluation!H6</f>
        <v/>
      </c>
      <c r="E5" s="203" t="str">
        <f>Evaluation!H7</f>
        <v/>
      </c>
      <c r="F5" s="11"/>
    </row>
    <row r="6" spans="1:6" ht="25.5" x14ac:dyDescent="0.2">
      <c r="B6" s="289" t="s">
        <v>539</v>
      </c>
      <c r="C6" s="204" t="s">
        <v>548</v>
      </c>
      <c r="D6" s="234" t="e">
        <f>(IF(Evaluation!G10="NM",5,IF(Evaluation!G10="PM",3,IF(Evaluation!G10="FM",1,""))))*D5</f>
        <v>#VALUE!</v>
      </c>
      <c r="E6" s="205" t="e">
        <f>(IF(Evaluation!G10="NM",5,IF(Evaluation!G10="PM",3,IF(Evaluation!G10="FM",1,""))))*E5</f>
        <v>#VALUE!</v>
      </c>
      <c r="F6" s="206"/>
    </row>
    <row r="7" spans="1:6" ht="25.5" x14ac:dyDescent="0.2">
      <c r="B7" s="289"/>
      <c r="C7" s="204" t="s">
        <v>549</v>
      </c>
      <c r="D7" s="234" t="e">
        <f>(IF(Evaluation!G11="NM",5,IF(Evaluation!G11="PM",3,IF(Evaluation!G11="FM",1,""))))*D5</f>
        <v>#VALUE!</v>
      </c>
      <c r="E7" s="205" t="e">
        <f>(IF(Evaluation!G11="NM",5,IF(Evaluation!G11="PM",3,IF(Evaluation!G11="FM",1,""))))*E5</f>
        <v>#VALUE!</v>
      </c>
      <c r="F7" s="206"/>
    </row>
    <row r="8" spans="1:6" ht="38.25" x14ac:dyDescent="0.2">
      <c r="B8" s="289"/>
      <c r="C8" s="204" t="s">
        <v>550</v>
      </c>
      <c r="D8" s="234" t="e">
        <f>(IF(Evaluation!G12="NM",5,IF(Evaluation!G12="PM",3,IF(Evaluation!G12="FM",1,""))))*D5</f>
        <v>#VALUE!</v>
      </c>
      <c r="E8" s="205" t="e">
        <f>(IF(Evaluation!G12="NM",5,IF(Evaluation!G12="PM",3,IF(Evaluation!G12="FM",1,""))))*E5</f>
        <v>#VALUE!</v>
      </c>
      <c r="F8" s="206"/>
    </row>
    <row r="9" spans="1:6" x14ac:dyDescent="0.2">
      <c r="B9" s="289"/>
      <c r="C9" s="204" t="s">
        <v>545</v>
      </c>
      <c r="D9" s="234" t="e">
        <f>(IF(Evaluation!G14="NM",5,IF(Evaluation!G14="PM",3,IF(Evaluation!G14="FM",1,""))))*D5</f>
        <v>#VALUE!</v>
      </c>
      <c r="E9" s="205" t="e">
        <f>(IF(Evaluation!G14="NM",5,IF(Evaluation!G14="PM",3,IF(Evaluation!G14="FM",1,""))))*E5</f>
        <v>#VALUE!</v>
      </c>
      <c r="F9" s="206"/>
    </row>
    <row r="10" spans="1:6" ht="38.25" x14ac:dyDescent="0.2">
      <c r="B10" s="289"/>
      <c r="C10" s="204" t="s">
        <v>542</v>
      </c>
      <c r="D10" s="234" t="e">
        <f>(IF(Evaluation!G15="NM",5,IF(Evaluation!G15="PM",3,IF(Evaluation!G15="FM",1,""))))*D5</f>
        <v>#VALUE!</v>
      </c>
      <c r="E10" s="205" t="e">
        <f>(IF(Evaluation!G14="NM",5,IF(Evaluation!G14="PM",3,IF(Evaluation!G14="FM",1,""))))*E5</f>
        <v>#VALUE!</v>
      </c>
      <c r="F10" s="206"/>
    </row>
    <row r="11" spans="1:6" ht="38.25" x14ac:dyDescent="0.2">
      <c r="B11" s="289"/>
      <c r="C11" s="204" t="s">
        <v>541</v>
      </c>
      <c r="D11" s="234" t="e">
        <f>(IF(Evaluation!G16="NM",5,IF(Evaluation!G16="PM",3,IF(Evaluation!G16="FM",1,""))))*D5</f>
        <v>#VALUE!</v>
      </c>
      <c r="E11" s="205" t="e">
        <f>(IF(Evaluation!G15="NM",5,IF(Evaluation!G15="PM",3,IF(Evaluation!G15="FM",1,""))))*E5</f>
        <v>#VALUE!</v>
      </c>
      <c r="F11" s="206"/>
    </row>
    <row r="12" spans="1:6" x14ac:dyDescent="0.2">
      <c r="B12" s="289"/>
      <c r="C12" s="204" t="s">
        <v>273</v>
      </c>
      <c r="D12" s="234" t="e">
        <f>(IF(Evaluation!G17="NM",5,IF(Evaluation!G17="PM",3,IF(Evaluation!G17="FM",1,""))))*D5</f>
        <v>#VALUE!</v>
      </c>
      <c r="E12" s="205" t="e">
        <f>(IF(Evaluation!G16="NM",5,IF(Evaluation!G16="PM",3,IF(Evaluation!G16="FM",1,""))))*E5</f>
        <v>#VALUE!</v>
      </c>
      <c r="F12" s="206"/>
    </row>
    <row r="13" spans="1:6" ht="25.5" x14ac:dyDescent="0.2">
      <c r="B13" s="289"/>
      <c r="C13" s="204" t="s">
        <v>546</v>
      </c>
      <c r="D13" s="234" t="e">
        <f>(IF(Evaluation!G18="NM",5,IF(Evaluation!G18="PM",3,IF(Evaluation!G18="FM",1,""))))*D5</f>
        <v>#VALUE!</v>
      </c>
      <c r="E13" s="205" t="e">
        <f>(IF(Evaluation!G17="NM",5,IF(Evaluation!G17="PM",3,IF(Evaluation!G17="FM",1,""))))*E5</f>
        <v>#VALUE!</v>
      </c>
      <c r="F13" s="206"/>
    </row>
    <row r="14" spans="1:6" x14ac:dyDescent="0.2">
      <c r="B14" s="289"/>
      <c r="C14" s="204" t="s">
        <v>601</v>
      </c>
      <c r="D14" s="234" t="e">
        <f>(IF(Evaluation!G19="NM",5,IF(Evaluation!G19="PM",3,IF(Evaluation!G19="FM",1,""))))*D5</f>
        <v>#VALUE!</v>
      </c>
      <c r="E14" s="205" t="e">
        <f>(IF(Evaluation!G18="NM",5,IF(Evaluation!G18="PM",3,IF(Evaluation!G18="FM",1,""))))*E5</f>
        <v>#VALUE!</v>
      </c>
      <c r="F14" s="208"/>
    </row>
    <row r="15" spans="1:6" x14ac:dyDescent="0.2">
      <c r="B15" s="289"/>
      <c r="C15" s="204" t="s">
        <v>547</v>
      </c>
      <c r="D15" s="234" t="e">
        <f>(IF(Evaluation!G20="NM",5,IF(Evaluation!G20="PM",3,IF(Evaluation!G20="FM",1,""))))*D5</f>
        <v>#VALUE!</v>
      </c>
      <c r="E15" s="205" t="e">
        <f>(IF(Evaluation!G19="NM",5,IF(Evaluation!G19="PM",3,IF(Evaluation!G19="FM",1,""))))*E5</f>
        <v>#VALUE!</v>
      </c>
      <c r="F15" s="208"/>
    </row>
    <row r="16" spans="1:6" x14ac:dyDescent="0.2">
      <c r="B16" s="30"/>
      <c r="C16" s="30"/>
      <c r="D16" s="207"/>
      <c r="E16" s="207"/>
      <c r="F16" s="208"/>
    </row>
    <row r="17" spans="2:6" x14ac:dyDescent="0.2">
      <c r="B17" s="30"/>
      <c r="C17" s="86"/>
      <c r="D17" s="207" t="e">
        <f>SUM(D6:D16)</f>
        <v>#VALUE!</v>
      </c>
      <c r="E17" s="207" t="e">
        <f>SUM(E6:E16)</f>
        <v>#VALUE!</v>
      </c>
      <c r="F17" s="208"/>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5" t="s">
        <v>471</v>
      </c>
      <c r="B2" s="295"/>
      <c r="C2" s="31"/>
      <c r="E2" s="131"/>
      <c r="F2" s="131"/>
      <c r="G2" s="131"/>
      <c r="H2" s="131"/>
      <c r="I2" s="131"/>
      <c r="J2" s="131"/>
      <c r="K2" s="131"/>
      <c r="L2" s="131"/>
      <c r="M2" s="131"/>
      <c r="N2" s="131"/>
      <c r="O2" s="131"/>
      <c r="P2" s="131"/>
      <c r="Q2" s="131"/>
    </row>
    <row r="3" spans="1:19" x14ac:dyDescent="0.2">
      <c r="A3" s="295" t="s">
        <v>474</v>
      </c>
      <c r="B3" s="295"/>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6" t="s">
        <v>473</v>
      </c>
      <c r="L4" s="296"/>
      <c r="M4" s="296"/>
      <c r="N4" s="296"/>
      <c r="O4" s="296"/>
      <c r="P4" s="296"/>
      <c r="Q4" s="296"/>
      <c r="R4" s="296"/>
      <c r="S4" s="296"/>
    </row>
    <row r="5" spans="1:19" s="20" customFormat="1" ht="15.75" thickBot="1" x14ac:dyDescent="0.25">
      <c r="A5" s="297" t="s">
        <v>432</v>
      </c>
      <c r="B5" s="297"/>
      <c r="C5" s="297"/>
      <c r="D5" s="297"/>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8"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9"/>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9"/>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300"/>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301" t="s">
        <v>498</v>
      </c>
      <c r="C22" s="302"/>
      <c r="D22" s="303"/>
      <c r="E22" s="168"/>
      <c r="F22" s="27"/>
      <c r="G22" s="10"/>
      <c r="H22" s="10"/>
      <c r="I22" s="168"/>
      <c r="J22" s="168"/>
      <c r="K22" s="10"/>
      <c r="L22" s="27"/>
      <c r="M22" s="10"/>
      <c r="N22" s="27"/>
      <c r="O22" s="169"/>
      <c r="P22" s="170"/>
      <c r="Q22" s="169"/>
      <c r="R22" s="171"/>
      <c r="S22" s="170"/>
    </row>
    <row r="23" spans="1:19" s="74" customFormat="1" ht="191.25" x14ac:dyDescent="0.2">
      <c r="A23" s="115" t="s">
        <v>18</v>
      </c>
      <c r="B23" s="304"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5"/>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5"/>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5"/>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5"/>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6"/>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4"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5"/>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5"/>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5"/>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5"/>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6"/>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4"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5"/>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5"/>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5"/>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4"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5"/>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6"/>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4"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5"/>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5"/>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6"/>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2"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3"/>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3"/>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2"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3"/>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3"/>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3"/>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3"/>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4"/>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92"/>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3"/>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3"/>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2"/>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3"/>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3"/>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3"/>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3"/>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2"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3"/>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3"/>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3"/>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3"/>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4"/>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92"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3"/>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3"/>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3"/>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0"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91"/>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291"/>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291"/>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290"/>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291"/>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291"/>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291"/>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290"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291"/>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291"/>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291"/>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290"/>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291"/>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291"/>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91"/>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290"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291"/>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291"/>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91"/>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0"/>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291"/>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291"/>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291"/>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290"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291"/>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291"/>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291"/>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531</v>
      </c>
      <c r="B1" s="119" t="s">
        <v>530</v>
      </c>
      <c r="C1" s="119" t="s">
        <v>533</v>
      </c>
      <c r="D1" s="119" t="s">
        <v>532</v>
      </c>
      <c r="E1" s="119" t="s">
        <v>581</v>
      </c>
      <c r="F1" s="119" t="s">
        <v>582</v>
      </c>
    </row>
    <row r="2" spans="1:6" x14ac:dyDescent="0.2">
      <c r="A2" s="118" t="s">
        <v>464</v>
      </c>
      <c r="B2" s="118" t="s">
        <v>464</v>
      </c>
      <c r="C2" t="s">
        <v>464</v>
      </c>
      <c r="D2" t="s">
        <v>464</v>
      </c>
      <c r="E2" s="118" t="s">
        <v>589</v>
      </c>
      <c r="F2" s="118" t="s">
        <v>589</v>
      </c>
    </row>
    <row r="3" spans="1:6" x14ac:dyDescent="0.2">
      <c r="A3" s="118" t="s">
        <v>465</v>
      </c>
      <c r="B3" s="118" t="s">
        <v>465</v>
      </c>
      <c r="C3" t="s">
        <v>466</v>
      </c>
      <c r="D3" t="s">
        <v>466</v>
      </c>
      <c r="E3" s="118" t="s">
        <v>590</v>
      </c>
      <c r="F3" s="118" t="s">
        <v>590</v>
      </c>
    </row>
    <row r="4" spans="1:6" x14ac:dyDescent="0.2">
      <c r="A4" s="118" t="s">
        <v>466</v>
      </c>
      <c r="B4" s="118" t="s">
        <v>466</v>
      </c>
      <c r="C4" s="200"/>
      <c r="D4" s="200" t="s">
        <v>510</v>
      </c>
      <c r="E4" s="118" t="s">
        <v>591</v>
      </c>
      <c r="F4" s="118" t="s">
        <v>591</v>
      </c>
    </row>
    <row r="5" spans="1:6" x14ac:dyDescent="0.2">
      <c r="A5" s="118"/>
      <c r="B5" s="118" t="s">
        <v>510</v>
      </c>
      <c r="E5" s="118"/>
      <c r="F5" s="118" t="s">
        <v>510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EV5DVUR6RRZR-2082741394-5800</_dlc_DocId>
    <_dlc_DocIdUrl xmlns="53dbc0f4-2d3d-44b3-9905-25b4807b1361">
      <Url>http://finance/supply/pba/_layouts/15/DocIdRedir.aspx?ID=EV5DVUR6RRZR-2082741394-5800</Url>
      <Description>EV5DVUR6RRZR-2082741394-5800</Description>
    </_dlc_DocIdUrl>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98130</Solicitation_x0020__x0023_>
  </documentManagement>
</p:properties>
</file>

<file path=customXml/itemProps1.xml><?xml version="1.0" encoding="utf-8"?>
<ds:datastoreItem xmlns:ds="http://schemas.openxmlformats.org/officeDocument/2006/customXml" ds:itemID="{0B03B96D-D501-40AD-9AC4-E7E15594239E}">
  <ds:schemaRefs>
    <ds:schemaRef ds:uri="http://schemas.microsoft.com/sharepoint/events"/>
  </ds:schemaRefs>
</ds:datastoreItem>
</file>

<file path=customXml/itemProps2.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3.xml><?xml version="1.0" encoding="utf-8"?>
<ds:datastoreItem xmlns:ds="http://schemas.openxmlformats.org/officeDocument/2006/customXml" ds:itemID="{93ADF255-F1AE-4F81-B668-014485B98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EAF5B3-A236-4CBB-8349-A8C95D455B43}">
  <ds:schemaRefs>
    <ds:schemaRef ds:uri="http://purl.org/dc/terms/"/>
    <ds:schemaRef ds:uri="http://schemas.microsoft.com/office/2006/documentManagement/types"/>
    <ds:schemaRef ds:uri="d3fbc18e-a438-4b9d-9a8c-b0520fb80ed2"/>
    <ds:schemaRef ds:uri="http://schemas.openxmlformats.org/package/2006/metadata/core-properties"/>
    <ds:schemaRef ds:uri="http://purl.org/dc/elements/1.1/"/>
    <ds:schemaRef ds:uri="53dbc0f4-2d3d-44b3-9905-25b4807b1361"/>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Charlene Crawshaw</dc:creator>
  <dc:description>Test comment. Joe</dc:description>
  <cp:lastModifiedBy>JEA User</cp:lastModifiedBy>
  <cp:lastPrinted>2019-04-09T12:49:31Z</cp:lastPrinted>
  <dcterms:created xsi:type="dcterms:W3CDTF">2013-08-27T14:33:07Z</dcterms:created>
  <dcterms:modified xsi:type="dcterms:W3CDTF">2019-11-19T17:50:30Z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31ed0f2e-6722-49b7-b8c4-1abaefee6bb1</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