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Technology Services\Web User Application Documents\Production\EPSTOREact\Supplements\2019\"/>
    </mc:Choice>
  </mc:AlternateContent>
  <bookViews>
    <workbookView xWindow="-28920" yWindow="-120" windowWidth="29040" windowHeight="15840" firstSheet="1" activeTab="1"/>
  </bookViews>
  <sheets>
    <sheet name="Sheet1 (2)" sheetId="2" state="hidden" r:id="rId1"/>
    <sheet name="Sheet1" sheetId="1" r:id="rId2"/>
  </sheets>
  <definedNames>
    <definedName name="_xlnm.Print_Area" localSheetId="1">Sheet1!$A$1:$F$13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10" i="1"/>
  <c r="F9" i="1"/>
  <c r="F3" i="1"/>
  <c r="F12" i="1" l="1"/>
  <c r="L36" i="2"/>
  <c r="G36" i="2"/>
  <c r="G35" i="2"/>
  <c r="K35" i="2" s="1"/>
  <c r="G34" i="2"/>
  <c r="K34" i="2" s="1"/>
  <c r="G33" i="2"/>
  <c r="K33" i="2" s="1"/>
  <c r="G24" i="2"/>
  <c r="N24" i="2" s="1"/>
  <c r="G23" i="2"/>
  <c r="J23" i="2" s="1"/>
  <c r="G22" i="2"/>
  <c r="J22" i="2" s="1"/>
  <c r="G21" i="2"/>
  <c r="N21" i="2" s="1"/>
  <c r="G20" i="2"/>
  <c r="N20" i="2" s="1"/>
  <c r="G19" i="2"/>
  <c r="M19" i="2" s="1"/>
  <c r="G18" i="2"/>
  <c r="O18" i="2" s="1"/>
  <c r="O38" i="2" s="1"/>
  <c r="O39" i="2" s="1"/>
  <c r="G13" i="2"/>
  <c r="J13" i="2" s="1"/>
  <c r="G12" i="2"/>
  <c r="M12" i="2" s="1"/>
  <c r="G11" i="2"/>
  <c r="M11" i="2" s="1"/>
  <c r="F10" i="2"/>
  <c r="G10" i="2" s="1"/>
  <c r="M10" i="2" s="1"/>
  <c r="F9" i="2"/>
  <c r="G9" i="2" s="1"/>
  <c r="M9" i="2" s="1"/>
  <c r="G8" i="2"/>
  <c r="M8" i="2" s="1"/>
  <c r="L7" i="2"/>
  <c r="G7" i="2"/>
  <c r="G6" i="2"/>
  <c r="K6" i="2" s="1"/>
  <c r="G5" i="2"/>
  <c r="K5" i="2" s="1"/>
  <c r="G4" i="2"/>
  <c r="K4" i="2" s="1"/>
  <c r="G3" i="2"/>
  <c r="K3" i="2" s="1"/>
  <c r="L38" i="2" l="1"/>
  <c r="L39" i="2" s="1"/>
  <c r="N38" i="2"/>
  <c r="N39" i="2" s="1"/>
  <c r="G38" i="2"/>
  <c r="M38" i="2"/>
  <c r="M39" i="2" s="1"/>
  <c r="K38" i="2"/>
  <c r="K39" i="2" s="1"/>
  <c r="J38" i="2"/>
  <c r="J39" i="2" s="1"/>
  <c r="G26" i="2"/>
  <c r="G28" i="2" l="1"/>
  <c r="G30" i="2"/>
  <c r="G41" i="2" s="1"/>
</calcChain>
</file>

<file path=xl/sharedStrings.xml><?xml version="1.0" encoding="utf-8"?>
<sst xmlns="http://schemas.openxmlformats.org/spreadsheetml/2006/main" count="93" uniqueCount="61">
  <si>
    <r>
      <t xml:space="preserve">Appendix B Bid Workbook - </t>
    </r>
    <r>
      <rPr>
        <b/>
        <sz val="20"/>
        <color theme="7" tint="0.39997558519241921"/>
        <rFont val="Arial"/>
        <family val="2"/>
      </rPr>
      <t>085</t>
    </r>
    <r>
      <rPr>
        <b/>
        <sz val="20"/>
        <color rgb="FF0070C0"/>
        <rFont val="Arial"/>
        <family val="2"/>
      </rPr>
      <t>-17 Construction of 16” Water Main Crossing of Silver Smith Creek (Enter Data in yellow cells only)</t>
    </r>
  </si>
  <si>
    <t>Odor control</t>
  </si>
  <si>
    <t>Perm Facilities</t>
  </si>
  <si>
    <t>Temporary Solids Capture Facility</t>
  </si>
  <si>
    <t>Cleaning</t>
  </si>
  <si>
    <t>Ops Contingency</t>
  </si>
  <si>
    <t>Perm facilities Contingency</t>
  </si>
  <si>
    <t>M&amp;P/Spec No. *</t>
  </si>
  <si>
    <t xml:space="preserve">ITEM No. </t>
  </si>
  <si>
    <t>ITEM DESCRIPTION</t>
  </si>
  <si>
    <t>Total Est Quantity</t>
  </si>
  <si>
    <t>Units</t>
  </si>
  <si>
    <t>Unit Cost</t>
  </si>
  <si>
    <t>Total Cost</t>
  </si>
  <si>
    <t>IN Cost estimate</t>
  </si>
  <si>
    <t>Construction of Intermediate Pigging Station 1A</t>
  </si>
  <si>
    <t>LS</t>
  </si>
  <si>
    <t>Construction of Intermediate Pigging Station 1B</t>
  </si>
  <si>
    <t>Construction of Intermediate Pigging Station 3</t>
  </si>
  <si>
    <t>Construction of Pigging Launching/Receiving Station at CR 210 BPS and RCW extension</t>
  </si>
  <si>
    <t>TSCF Setup, Maintenance, etc for duration of project &amp; restoration post</t>
  </si>
  <si>
    <t>Cleaning Runs of Segment A1</t>
  </si>
  <si>
    <t>EA</t>
  </si>
  <si>
    <t>Cleaning Runs of Segment A2 &amp; A1</t>
  </si>
  <si>
    <t>Cleaning Runs of Segment B, A2 &amp; A1</t>
  </si>
  <si>
    <t>Solids hauled to JEA Facilities</t>
  </si>
  <si>
    <t>Wet Ton</t>
  </si>
  <si>
    <t>Solids hauled offsiete</t>
  </si>
  <si>
    <t>Chemical Counteractnt and Odor Control Setup and Operation</t>
  </si>
  <si>
    <t>Allowances</t>
  </si>
  <si>
    <t>TSCF and odor control Maintenance past 5/31/18 (If not fault of contractor)</t>
  </si>
  <si>
    <t>Week</t>
  </si>
  <si>
    <t>Downtime post drainage &lt; 2 days</t>
  </si>
  <si>
    <t>Days</t>
  </si>
  <si>
    <t>Work pause 2 days-1 week</t>
  </si>
  <si>
    <t>Work pause &gt;-1 week</t>
  </si>
  <si>
    <t>H2O2</t>
  </si>
  <si>
    <t>Gallons</t>
  </si>
  <si>
    <t>FeCl2</t>
  </si>
  <si>
    <t>Offsite Disposal of Sewage during downtime</t>
  </si>
  <si>
    <t>SUBTOTAL</t>
  </si>
  <si>
    <t>***902. GENERAL CONDITIONS LUMP SUM (MAX 10% OF SUBTOTAL)</t>
  </si>
  <si>
    <t>TOTAL BID PRICE (transfer this number to TOTAL BID PRICE line in Appendix B Bid Form</t>
  </si>
  <si>
    <t>Additive Alternative</t>
  </si>
  <si>
    <t>2.16.3***</t>
  </si>
  <si>
    <t>Construction of Intermediate Pigging Station 2A</t>
  </si>
  <si>
    <t>2.17.10***</t>
  </si>
  <si>
    <t>Construction of Intermediate Pigging Station 2B</t>
  </si>
  <si>
    <t>Construction of Pigging Launching Station at Twin Creeks MPS</t>
  </si>
  <si>
    <t>Construction of Temporary RCW Jumper Connection</t>
  </si>
  <si>
    <t>Unallocated</t>
  </si>
  <si>
    <t>Appendix B - Bid Workbook
97661 DES Insulation Replacement
(Enter data in yellow cells only)</t>
  </si>
  <si>
    <t xml:space="preserve">Chiller: Remove insulation from evaporator barrel and both chiller legs. Re-insulate with 1.5" closed-cell foam insulation. </t>
  </si>
  <si>
    <t xml:space="preserve">Chiller: Remove deteriorated insulation from suction elbow. Re-insulate elbow with 1.5" closed-cell foam insulation. </t>
  </si>
  <si>
    <t xml:space="preserve">Chiller: Remove deteriorated insulation from economizer barrel and all economizer piping. Re-insulate economizer barrel and piping with 1.5" closed-cell foam insulation. </t>
  </si>
  <si>
    <t xml:space="preserve">Chilled Water Pump: Remove existing insulation from chilled water pump. Re-insulate pump with 1.5" closed-cell foam insulation. Includes entire pump, suction diffuser, all 18” flanges </t>
  </si>
  <si>
    <t xml:space="preserve">Chill Water Piping &amp; Valves: 30” chill water piping @10’ section. 2” thick foam glass with PVC Jacket </t>
  </si>
  <si>
    <t>Chill Water Piping &amp; Valves: 16” valve and stem to actuator</t>
  </si>
  <si>
    <t>Chill Water Piping &amp; Valves: 18” valve and stem to actuator</t>
  </si>
  <si>
    <t>Chiller: Remove insulation from chiller head, 18" flanges at head, 16" elbow, 16" piping and 18" valve above elbow. Re-insulate head, flanges and valve with 1.5" closed-cell foam insulation. Re-insulate 16" piping and elbow with 2" thick foam glass, finished with White PVC Jacket.</t>
  </si>
  <si>
    <t>TOTAL BID PRICE (transfer this number to TOTAL BID PRICE line in Appendix B - Bid Form)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</si>
</sst>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rgb="FF0070C0"/>
      <name val="Arial"/>
      <family val="2"/>
    </font>
    <font>
      <b/>
      <sz val="20"/>
      <color theme="7" tint="0.3999755851924192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4" fontId="0" fillId="2" borderId="1" xfId="1" applyFont="1" applyFill="1" applyBorder="1" applyAlignment="1">
      <alignment horizontal="center" vertical="center"/>
    </xf>
    <xf numFmtId="44" fontId="0" fillId="3" borderId="1" xfId="1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44" fontId="0" fillId="0" borderId="0" xfId="0" applyNumberFormat="1" applyAlignment="1">
      <alignment horizontal="center" vertical="center"/>
    </xf>
    <xf numFmtId="44" fontId="0" fillId="0" borderId="2" xfId="0" applyNumberFormat="1" applyBorder="1" applyAlignment="1">
      <alignment horizontal="center" vertical="center"/>
    </xf>
    <xf numFmtId="44" fontId="2" fillId="0" borderId="2" xfId="0" applyNumberFormat="1" applyFont="1" applyBorder="1" applyAlignment="1">
      <alignment horizontal="center" vertical="center"/>
    </xf>
    <xf numFmtId="44" fontId="0" fillId="0" borderId="0" xfId="1" applyFont="1"/>
    <xf numFmtId="0" fontId="0" fillId="0" borderId="0" xfId="0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1" xfId="0" applyFill="1" applyBorder="1" applyAlignment="1">
      <alignment horizontal="left" vertical="center"/>
    </xf>
    <xf numFmtId="164" fontId="0" fillId="2" borderId="1" xfId="2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4" fontId="0" fillId="0" borderId="0" xfId="0" applyNumberFormat="1"/>
    <xf numFmtId="165" fontId="0" fillId="0" borderId="0" xfId="1" applyNumberFormat="1" applyFont="1"/>
    <xf numFmtId="165" fontId="0" fillId="0" borderId="0" xfId="0" applyNumberFormat="1"/>
    <xf numFmtId="44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164" fontId="0" fillId="0" borderId="0" xfId="2" applyNumberFormat="1" applyFont="1" applyAlignment="1">
      <alignment horizontal="center" vertical="center"/>
    </xf>
    <xf numFmtId="164" fontId="0" fillId="0" borderId="0" xfId="2" applyNumberFormat="1" applyFont="1" applyAlignment="1">
      <alignment horizontal="center"/>
    </xf>
    <xf numFmtId="164" fontId="2" fillId="0" borderId="0" xfId="2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64" fontId="5" fillId="0" borderId="0" xfId="2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164" fontId="2" fillId="0" borderId="7" xfId="2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4" borderId="10" xfId="0" applyFont="1" applyFill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2" xfId="2" applyNumberFormat="1" applyFont="1" applyBorder="1" applyAlignment="1">
      <alignment horizontal="center" vertical="center"/>
    </xf>
    <xf numFmtId="0" fontId="0" fillId="4" borderId="10" xfId="2" applyNumberFormat="1" applyFont="1" applyFill="1" applyBorder="1" applyAlignment="1">
      <alignment horizontal="center" vertical="center"/>
    </xf>
    <xf numFmtId="7" fontId="0" fillId="4" borderId="11" xfId="1" applyNumberFormat="1" applyFont="1" applyFill="1" applyBorder="1" applyAlignment="1">
      <alignment horizontal="center" vertical="center"/>
    </xf>
    <xf numFmtId="7" fontId="0" fillId="0" borderId="8" xfId="1" applyNumberFormat="1" applyFont="1" applyBorder="1" applyAlignment="1">
      <alignment horizontal="center" vertical="center"/>
    </xf>
    <xf numFmtId="7" fontId="6" fillId="0" borderId="6" xfId="0" applyNumberFormat="1" applyFont="1" applyBorder="1" applyAlignment="1">
      <alignment horizontal="center" vertical="center"/>
    </xf>
    <xf numFmtId="7" fontId="0" fillId="3" borderId="10" xfId="1" applyNumberFormat="1" applyFont="1" applyFill="1" applyBorder="1" applyAlignment="1" applyProtection="1">
      <alignment horizontal="center" vertical="center"/>
      <protection locked="0"/>
    </xf>
    <xf numFmtId="7" fontId="0" fillId="3" borderId="12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99CCFF"/>
      <color rgb="FF0099FF"/>
      <color rgb="FF3399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zoomScale="85" zoomScaleNormal="85" workbookViewId="0">
      <selection activeCell="A7" sqref="A7:XFD14"/>
    </sheetView>
  </sheetViews>
  <sheetFormatPr defaultRowHeight="15" x14ac:dyDescent="0.25"/>
  <cols>
    <col min="1" max="1" width="11.140625" customWidth="1"/>
    <col min="3" max="3" width="59" customWidth="1"/>
    <col min="4" max="4" width="13.7109375" customWidth="1"/>
    <col min="6" max="6" width="16.7109375" customWidth="1"/>
    <col min="7" max="8" width="16.140625" customWidth="1"/>
    <col min="9" max="9" width="15" customWidth="1"/>
    <col min="10" max="10" width="12.5703125" customWidth="1"/>
    <col min="11" max="11" width="13.85546875" customWidth="1"/>
    <col min="12" max="12" width="19.28515625" customWidth="1"/>
    <col min="13" max="13" width="16.7109375" customWidth="1"/>
    <col min="14" max="14" width="16.85546875" customWidth="1"/>
    <col min="15" max="15" width="13" customWidth="1"/>
    <col min="16" max="16" width="10" customWidth="1"/>
  </cols>
  <sheetData>
    <row r="1" spans="1:15" ht="89.1" customHeight="1" x14ac:dyDescent="0.25">
      <c r="A1" s="60" t="s">
        <v>0</v>
      </c>
      <c r="B1" s="60"/>
      <c r="C1" s="60"/>
      <c r="D1" s="60"/>
      <c r="E1" s="60"/>
      <c r="F1" s="60"/>
      <c r="G1" s="60"/>
      <c r="J1" t="s">
        <v>1</v>
      </c>
      <c r="K1" t="s">
        <v>2</v>
      </c>
      <c r="L1" t="s">
        <v>3</v>
      </c>
      <c r="M1" t="s">
        <v>4</v>
      </c>
      <c r="N1" t="s">
        <v>5</v>
      </c>
      <c r="O1" t="s">
        <v>6</v>
      </c>
    </row>
    <row r="2" spans="1:15" s="1" customFormat="1" ht="30.2" x14ac:dyDescent="0.25">
      <c r="A2" s="8" t="s">
        <v>7</v>
      </c>
      <c r="B2" s="8" t="s">
        <v>8</v>
      </c>
      <c r="C2" s="8" t="s">
        <v>9</v>
      </c>
      <c r="D2" s="8" t="s">
        <v>10</v>
      </c>
      <c r="E2" s="8" t="s">
        <v>11</v>
      </c>
      <c r="F2" s="8" t="s">
        <v>12</v>
      </c>
      <c r="G2" s="8" t="s">
        <v>13</v>
      </c>
      <c r="H2"/>
      <c r="I2" s="1" t="s">
        <v>14</v>
      </c>
      <c r="J2" s="21">
        <v>219000</v>
      </c>
      <c r="K2" s="21">
        <v>979730</v>
      </c>
      <c r="L2" s="1">
        <v>532700</v>
      </c>
      <c r="M2" s="1">
        <v>504000</v>
      </c>
      <c r="N2" s="21">
        <v>103595</v>
      </c>
      <c r="O2" s="1">
        <v>80828</v>
      </c>
    </row>
    <row r="3" spans="1:15" x14ac:dyDescent="0.25">
      <c r="A3" s="4"/>
      <c r="B3" s="5">
        <v>1</v>
      </c>
      <c r="C3" s="4" t="s">
        <v>15</v>
      </c>
      <c r="D3" s="5">
        <v>1</v>
      </c>
      <c r="E3" s="5" t="s">
        <v>16</v>
      </c>
      <c r="F3" s="10">
        <v>42000</v>
      </c>
      <c r="G3" s="9">
        <f>D3*F3</f>
        <v>42000</v>
      </c>
      <c r="K3" s="22">
        <f>G3</f>
        <v>42000</v>
      </c>
    </row>
    <row r="4" spans="1:15" x14ac:dyDescent="0.25">
      <c r="A4" s="6"/>
      <c r="B4" s="7">
        <v>2</v>
      </c>
      <c r="C4" s="6" t="s">
        <v>17</v>
      </c>
      <c r="D4" s="7">
        <v>1</v>
      </c>
      <c r="E4" s="5" t="s">
        <v>16</v>
      </c>
      <c r="F4" s="10">
        <v>42000</v>
      </c>
      <c r="G4" s="9">
        <f t="shared" ref="G4:G13" si="0">D4*F4</f>
        <v>42000</v>
      </c>
      <c r="K4" s="22">
        <f t="shared" ref="K4:K6" si="1">G4</f>
        <v>42000</v>
      </c>
    </row>
    <row r="5" spans="1:15" x14ac:dyDescent="0.25">
      <c r="A5" s="4"/>
      <c r="B5" s="5">
        <v>3</v>
      </c>
      <c r="C5" s="6" t="s">
        <v>18</v>
      </c>
      <c r="D5" s="5">
        <v>1</v>
      </c>
      <c r="E5" s="5" t="s">
        <v>16</v>
      </c>
      <c r="F5" s="10">
        <v>42000</v>
      </c>
      <c r="G5" s="9">
        <f t="shared" si="0"/>
        <v>42000</v>
      </c>
      <c r="K5" s="22">
        <f t="shared" si="1"/>
        <v>42000</v>
      </c>
    </row>
    <row r="6" spans="1:15" ht="30.2" x14ac:dyDescent="0.25">
      <c r="A6" s="6"/>
      <c r="B6" s="7">
        <v>4</v>
      </c>
      <c r="C6" s="20" t="s">
        <v>19</v>
      </c>
      <c r="D6" s="5">
        <v>1</v>
      </c>
      <c r="E6" s="5" t="s">
        <v>16</v>
      </c>
      <c r="F6" s="10">
        <v>500000</v>
      </c>
      <c r="G6" s="9">
        <f>D6*F6</f>
        <v>500000</v>
      </c>
      <c r="K6" s="22">
        <f t="shared" si="1"/>
        <v>500000</v>
      </c>
      <c r="L6" s="22"/>
    </row>
    <row r="7" spans="1:15" ht="30.2" x14ac:dyDescent="0.25">
      <c r="A7" s="4"/>
      <c r="B7" s="5">
        <v>5</v>
      </c>
      <c r="C7" s="20" t="s">
        <v>20</v>
      </c>
      <c r="D7" s="5">
        <v>1</v>
      </c>
      <c r="E7" s="5" t="s">
        <v>16</v>
      </c>
      <c r="F7" s="10">
        <v>500000</v>
      </c>
      <c r="G7" s="9">
        <f>D7*F7</f>
        <v>500000</v>
      </c>
      <c r="L7" s="22">
        <f>F7</f>
        <v>500000</v>
      </c>
      <c r="M7" s="24"/>
    </row>
    <row r="8" spans="1:15" x14ac:dyDescent="0.25">
      <c r="A8" s="6"/>
      <c r="B8" s="7">
        <v>6</v>
      </c>
      <c r="C8" s="4" t="s">
        <v>21</v>
      </c>
      <c r="D8" s="5">
        <v>10</v>
      </c>
      <c r="E8" s="5" t="s">
        <v>22</v>
      </c>
      <c r="F8" s="10">
        <v>4000</v>
      </c>
      <c r="G8" s="9">
        <f t="shared" si="0"/>
        <v>40000</v>
      </c>
      <c r="M8" s="24">
        <f t="shared" ref="M8:M10" si="2">G8</f>
        <v>40000</v>
      </c>
    </row>
    <row r="9" spans="1:15" x14ac:dyDescent="0.25">
      <c r="A9" s="4"/>
      <c r="B9" s="5">
        <v>7</v>
      </c>
      <c r="C9" s="4" t="s">
        <v>23</v>
      </c>
      <c r="D9" s="5">
        <v>10</v>
      </c>
      <c r="E9" s="5" t="s">
        <v>22</v>
      </c>
      <c r="F9" s="10">
        <f>F8*2</f>
        <v>8000</v>
      </c>
      <c r="G9" s="9">
        <f t="shared" si="0"/>
        <v>80000</v>
      </c>
      <c r="M9" s="24">
        <f t="shared" si="2"/>
        <v>80000</v>
      </c>
    </row>
    <row r="10" spans="1:15" x14ac:dyDescent="0.25">
      <c r="A10" s="6"/>
      <c r="B10" s="7">
        <v>8</v>
      </c>
      <c r="C10" s="4" t="s">
        <v>24</v>
      </c>
      <c r="D10" s="5">
        <v>10</v>
      </c>
      <c r="E10" s="5" t="s">
        <v>22</v>
      </c>
      <c r="F10" s="10">
        <f>F8*3</f>
        <v>12000</v>
      </c>
      <c r="G10" s="9">
        <f t="shared" si="0"/>
        <v>120000</v>
      </c>
      <c r="M10" s="24">
        <f t="shared" si="2"/>
        <v>120000</v>
      </c>
    </row>
    <row r="11" spans="1:15" x14ac:dyDescent="0.25">
      <c r="A11" s="4"/>
      <c r="B11" s="5">
        <v>9</v>
      </c>
      <c r="C11" s="6" t="s">
        <v>25</v>
      </c>
      <c r="D11" s="7">
        <v>200</v>
      </c>
      <c r="E11" s="5" t="s">
        <v>26</v>
      </c>
      <c r="F11" s="10">
        <v>50</v>
      </c>
      <c r="G11" s="9">
        <f t="shared" si="0"/>
        <v>10000</v>
      </c>
      <c r="M11" s="24">
        <f>G11</f>
        <v>10000</v>
      </c>
    </row>
    <row r="12" spans="1:15" x14ac:dyDescent="0.25">
      <c r="A12" s="6"/>
      <c r="B12" s="7">
        <v>10</v>
      </c>
      <c r="C12" s="6" t="s">
        <v>27</v>
      </c>
      <c r="D12" s="5">
        <v>1800</v>
      </c>
      <c r="E12" s="5" t="s">
        <v>26</v>
      </c>
      <c r="F12" s="10">
        <v>127</v>
      </c>
      <c r="G12" s="9">
        <f t="shared" si="0"/>
        <v>228600</v>
      </c>
      <c r="M12" s="24">
        <f>G12</f>
        <v>228600</v>
      </c>
    </row>
    <row r="13" spans="1:15" x14ac:dyDescent="0.25">
      <c r="A13" s="4"/>
      <c r="B13" s="5">
        <v>11</v>
      </c>
      <c r="C13" s="6" t="s">
        <v>28</v>
      </c>
      <c r="D13" s="5">
        <v>1</v>
      </c>
      <c r="E13" s="5" t="s">
        <v>16</v>
      </c>
      <c r="F13" s="10">
        <v>150000</v>
      </c>
      <c r="G13" s="9">
        <f t="shared" si="0"/>
        <v>150000</v>
      </c>
      <c r="J13" s="22">
        <f>G13</f>
        <v>150000</v>
      </c>
      <c r="M13" s="24"/>
    </row>
    <row r="14" spans="1:15" x14ac:dyDescent="0.25">
      <c r="A14" s="11"/>
      <c r="B14" s="7"/>
      <c r="C14" s="6"/>
      <c r="D14" s="5"/>
      <c r="E14" s="5"/>
      <c r="F14" s="10"/>
      <c r="G14" s="9"/>
    </row>
    <row r="15" spans="1:15" x14ac:dyDescent="0.25">
      <c r="A15" s="11"/>
      <c r="B15" s="7"/>
      <c r="C15" s="6"/>
      <c r="D15" s="7"/>
      <c r="E15" s="7"/>
      <c r="F15" s="10"/>
      <c r="G15" s="9"/>
    </row>
    <row r="17" spans="1:15" x14ac:dyDescent="0.25">
      <c r="A17" s="61" t="s">
        <v>29</v>
      </c>
      <c r="B17" s="62"/>
      <c r="C17" s="62"/>
      <c r="D17" s="62"/>
      <c r="E17" s="62"/>
      <c r="F17" s="62"/>
      <c r="G17" s="63"/>
    </row>
    <row r="18" spans="1:15" ht="30" x14ac:dyDescent="0.25">
      <c r="C18" s="20" t="s">
        <v>30</v>
      </c>
      <c r="D18">
        <v>4</v>
      </c>
      <c r="E18" t="s">
        <v>31</v>
      </c>
      <c r="F18" s="15">
        <v>20000</v>
      </c>
      <c r="G18" s="9">
        <f t="shared" ref="G18:G24" si="3">D18*F18</f>
        <v>80000</v>
      </c>
      <c r="O18" s="22">
        <f>G18</f>
        <v>80000</v>
      </c>
    </row>
    <row r="19" spans="1:15" x14ac:dyDescent="0.25">
      <c r="C19" s="16" t="s">
        <v>32</v>
      </c>
      <c r="D19">
        <v>30</v>
      </c>
      <c r="E19" t="s">
        <v>33</v>
      </c>
      <c r="F19" s="15">
        <v>1250</v>
      </c>
      <c r="G19" s="9">
        <f t="shared" si="3"/>
        <v>37500</v>
      </c>
      <c r="M19" s="24">
        <f t="shared" ref="M19" si="4">G19</f>
        <v>37500</v>
      </c>
    </row>
    <row r="20" spans="1:15" x14ac:dyDescent="0.25">
      <c r="C20" s="16" t="s">
        <v>34</v>
      </c>
      <c r="D20">
        <v>20</v>
      </c>
      <c r="E20" t="s">
        <v>33</v>
      </c>
      <c r="F20" s="15">
        <v>1250</v>
      </c>
      <c r="G20" s="9">
        <f t="shared" si="3"/>
        <v>25000</v>
      </c>
      <c r="N20" s="24">
        <f>G20</f>
        <v>25000</v>
      </c>
    </row>
    <row r="21" spans="1:15" x14ac:dyDescent="0.25">
      <c r="C21" s="16" t="s">
        <v>35</v>
      </c>
      <c r="D21">
        <v>10</v>
      </c>
      <c r="E21" t="s">
        <v>33</v>
      </c>
      <c r="F21" s="15">
        <v>500</v>
      </c>
      <c r="G21" s="9">
        <f t="shared" si="3"/>
        <v>5000</v>
      </c>
      <c r="N21" s="24">
        <f>G21</f>
        <v>5000</v>
      </c>
    </row>
    <row r="22" spans="1:15" x14ac:dyDescent="0.25">
      <c r="C22" s="17" t="s">
        <v>36</v>
      </c>
      <c r="D22">
        <v>2000</v>
      </c>
      <c r="E22" t="s">
        <v>37</v>
      </c>
      <c r="F22" s="15">
        <v>2</v>
      </c>
      <c r="G22" s="9">
        <f t="shared" si="3"/>
        <v>4000</v>
      </c>
      <c r="J22" s="22">
        <f>G22</f>
        <v>4000</v>
      </c>
      <c r="M22" s="24"/>
    </row>
    <row r="23" spans="1:15" x14ac:dyDescent="0.25">
      <c r="C23" s="17" t="s">
        <v>38</v>
      </c>
      <c r="D23">
        <v>5000</v>
      </c>
      <c r="E23" t="s">
        <v>37</v>
      </c>
      <c r="F23" s="15">
        <v>3</v>
      </c>
      <c r="G23" s="9">
        <f t="shared" si="3"/>
        <v>15000</v>
      </c>
      <c r="J23" s="22">
        <f>G23</f>
        <v>15000</v>
      </c>
    </row>
    <row r="24" spans="1:15" x14ac:dyDescent="0.25">
      <c r="A24" s="2"/>
      <c r="B24" s="3"/>
      <c r="C24" s="6" t="s">
        <v>39</v>
      </c>
      <c r="D24" s="19">
        <v>300000</v>
      </c>
      <c r="E24" s="18" t="s">
        <v>37</v>
      </c>
      <c r="F24" s="10">
        <v>0.25</v>
      </c>
      <c r="G24" s="9">
        <f t="shared" si="3"/>
        <v>75000</v>
      </c>
      <c r="N24" s="24">
        <f>G24</f>
        <v>75000</v>
      </c>
    </row>
    <row r="25" spans="1:15" x14ac:dyDescent="0.25">
      <c r="A25" s="2"/>
      <c r="B25" s="3"/>
      <c r="C25" s="16"/>
    </row>
    <row r="26" spans="1:15" x14ac:dyDescent="0.25">
      <c r="A26" s="2"/>
      <c r="B26" s="58" t="s">
        <v>40</v>
      </c>
      <c r="C26" s="58"/>
      <c r="D26" s="58"/>
      <c r="E26" s="58"/>
      <c r="F26" s="58"/>
      <c r="G26" s="12">
        <f>SUM(G3:G24)</f>
        <v>1996100</v>
      </c>
    </row>
    <row r="27" spans="1:15" x14ac:dyDescent="0.25">
      <c r="A27" s="2"/>
      <c r="B27" s="26"/>
      <c r="C27" s="26"/>
      <c r="D27" s="26"/>
      <c r="E27" s="26"/>
      <c r="F27" s="26"/>
      <c r="G27" s="12"/>
    </row>
    <row r="28" spans="1:15" x14ac:dyDescent="0.25">
      <c r="A28" s="2"/>
      <c r="B28" s="58" t="s">
        <v>41</v>
      </c>
      <c r="C28" s="58"/>
      <c r="D28" s="58"/>
      <c r="E28" s="58"/>
      <c r="F28" s="58"/>
      <c r="G28" s="13">
        <f>G26*0.1</f>
        <v>199610</v>
      </c>
    </row>
    <row r="29" spans="1:15" x14ac:dyDescent="0.25">
      <c r="A29" s="2"/>
      <c r="B29" s="26"/>
      <c r="C29" s="26"/>
      <c r="D29" s="26"/>
      <c r="E29" s="26"/>
      <c r="F29" s="26"/>
      <c r="G29" s="12"/>
    </row>
    <row r="30" spans="1:15" x14ac:dyDescent="0.25">
      <c r="A30" s="2"/>
      <c r="B30" s="59" t="s">
        <v>42</v>
      </c>
      <c r="C30" s="59"/>
      <c r="D30" s="59"/>
      <c r="E30" s="59"/>
      <c r="F30" s="59"/>
      <c r="G30" s="14">
        <f>SUM(G26+G28)</f>
        <v>2195710</v>
      </c>
    </row>
    <row r="31" spans="1:15" x14ac:dyDescent="0.25">
      <c r="A31" s="2"/>
      <c r="B31" s="27"/>
      <c r="C31" s="27"/>
      <c r="D31" s="27"/>
      <c r="E31" s="27"/>
      <c r="F31" s="27"/>
      <c r="G31" s="12"/>
    </row>
    <row r="32" spans="1:15" x14ac:dyDescent="0.25">
      <c r="A32" s="61" t="s">
        <v>43</v>
      </c>
      <c r="B32" s="62"/>
      <c r="C32" s="62"/>
      <c r="D32" s="62"/>
      <c r="E32" s="62"/>
      <c r="F32" s="62"/>
      <c r="G32" s="63"/>
    </row>
    <row r="33" spans="1:15" x14ac:dyDescent="0.25">
      <c r="A33" s="4" t="s">
        <v>44</v>
      </c>
      <c r="B33" s="5">
        <v>12</v>
      </c>
      <c r="C33" s="4" t="s">
        <v>45</v>
      </c>
      <c r="D33" s="5">
        <v>1</v>
      </c>
      <c r="E33" s="5" t="s">
        <v>16</v>
      </c>
      <c r="F33" s="10">
        <v>42000</v>
      </c>
      <c r="G33" s="9">
        <f>D33*F33</f>
        <v>42000</v>
      </c>
      <c r="K33" s="22">
        <f t="shared" ref="K33:K35" si="5">G33</f>
        <v>42000</v>
      </c>
    </row>
    <row r="34" spans="1:15" x14ac:dyDescent="0.25">
      <c r="A34" s="11" t="s">
        <v>46</v>
      </c>
      <c r="B34" s="7">
        <v>13</v>
      </c>
      <c r="C34" s="6" t="s">
        <v>47</v>
      </c>
      <c r="D34" s="7">
        <v>1</v>
      </c>
      <c r="E34" s="5" t="s">
        <v>16</v>
      </c>
      <c r="F34" s="10">
        <v>42000</v>
      </c>
      <c r="G34" s="9">
        <f t="shared" ref="G34:G36" si="6">D34*F34</f>
        <v>42000</v>
      </c>
      <c r="K34" s="22">
        <f t="shared" si="5"/>
        <v>42000</v>
      </c>
    </row>
    <row r="35" spans="1:15" x14ac:dyDescent="0.25">
      <c r="A35" s="2"/>
      <c r="B35" s="3"/>
      <c r="C35" s="6" t="s">
        <v>48</v>
      </c>
      <c r="D35" s="5">
        <v>1</v>
      </c>
      <c r="E35" s="5" t="s">
        <v>16</v>
      </c>
      <c r="F35" s="10">
        <v>250000</v>
      </c>
      <c r="G35" s="9">
        <f t="shared" si="6"/>
        <v>250000</v>
      </c>
      <c r="K35" s="22">
        <f t="shared" si="5"/>
        <v>250000</v>
      </c>
    </row>
    <row r="36" spans="1:15" x14ac:dyDescent="0.25">
      <c r="A36" s="2"/>
      <c r="B36" s="3"/>
      <c r="C36" s="2" t="s">
        <v>49</v>
      </c>
      <c r="D36" s="3">
        <v>1</v>
      </c>
      <c r="E36" s="5" t="s">
        <v>16</v>
      </c>
      <c r="F36" s="10">
        <v>20000</v>
      </c>
      <c r="G36" s="9">
        <f t="shared" si="6"/>
        <v>20000</v>
      </c>
      <c r="L36" s="22">
        <f>F36</f>
        <v>20000</v>
      </c>
      <c r="M36" s="22"/>
    </row>
    <row r="37" spans="1:15" x14ac:dyDescent="0.25">
      <c r="A37" s="2"/>
      <c r="B37" s="3"/>
      <c r="C37" s="2"/>
      <c r="D37" s="3"/>
      <c r="E37" s="3"/>
      <c r="F37" s="3"/>
      <c r="G37" s="3"/>
    </row>
    <row r="38" spans="1:15" x14ac:dyDescent="0.25">
      <c r="A38" s="2"/>
      <c r="B38" s="58" t="s">
        <v>40</v>
      </c>
      <c r="C38" s="58"/>
      <c r="D38" s="58"/>
      <c r="E38" s="58"/>
      <c r="F38" s="58"/>
      <c r="G38" s="12">
        <f>SUM(G33:G36)</f>
        <v>354000</v>
      </c>
      <c r="J38" s="23">
        <f t="shared" ref="J38:O38" si="7">SUM(J3:J36)</f>
        <v>169000</v>
      </c>
      <c r="K38" s="23">
        <f t="shared" si="7"/>
        <v>960000</v>
      </c>
      <c r="L38" s="23">
        <f t="shared" si="7"/>
        <v>520000</v>
      </c>
      <c r="M38" s="23">
        <f t="shared" si="7"/>
        <v>516100</v>
      </c>
      <c r="N38" s="23">
        <f t="shared" si="7"/>
        <v>105000</v>
      </c>
      <c r="O38" s="23">
        <f t="shared" si="7"/>
        <v>80000</v>
      </c>
    </row>
    <row r="39" spans="1:15" x14ac:dyDescent="0.25">
      <c r="A39" s="2"/>
      <c r="B39" s="26"/>
      <c r="C39" s="26"/>
      <c r="D39" s="26"/>
      <c r="E39" s="26"/>
      <c r="F39" s="26"/>
      <c r="G39" s="12"/>
      <c r="I39" t="s">
        <v>50</v>
      </c>
      <c r="J39" s="15">
        <f t="shared" ref="J39:O39" si="8">J2-J38</f>
        <v>50000</v>
      </c>
      <c r="K39" s="15">
        <f t="shared" si="8"/>
        <v>19730</v>
      </c>
      <c r="L39" s="15">
        <f t="shared" si="8"/>
        <v>12700</v>
      </c>
      <c r="M39" s="15">
        <f t="shared" si="8"/>
        <v>-12100</v>
      </c>
      <c r="N39" s="15">
        <f t="shared" si="8"/>
        <v>-1405</v>
      </c>
      <c r="O39" s="15">
        <f t="shared" si="8"/>
        <v>828</v>
      </c>
    </row>
    <row r="40" spans="1:15" x14ac:dyDescent="0.25">
      <c r="A40" s="2"/>
      <c r="B40" s="26"/>
      <c r="C40" s="26"/>
      <c r="D40" s="26"/>
      <c r="E40" s="26"/>
      <c r="F40" s="26"/>
      <c r="G40" s="12"/>
    </row>
    <row r="41" spans="1:15" x14ac:dyDescent="0.25">
      <c r="A41" s="2"/>
      <c r="B41" s="59" t="s">
        <v>42</v>
      </c>
      <c r="C41" s="59"/>
      <c r="D41" s="59"/>
      <c r="E41" s="59"/>
      <c r="F41" s="59"/>
      <c r="G41" s="14">
        <f>G38+G30</f>
        <v>2549710</v>
      </c>
    </row>
    <row r="42" spans="1:15" x14ac:dyDescent="0.25">
      <c r="A42" s="2"/>
      <c r="B42" s="3"/>
      <c r="C42" s="2"/>
      <c r="D42" s="3"/>
      <c r="E42" s="3"/>
      <c r="F42" s="3"/>
      <c r="G42" s="3"/>
    </row>
    <row r="43" spans="1:15" x14ac:dyDescent="0.25">
      <c r="A43" s="2"/>
      <c r="B43" s="3"/>
      <c r="C43" s="2"/>
      <c r="D43" s="3"/>
      <c r="E43" s="3"/>
      <c r="F43" s="3"/>
      <c r="G43" s="3"/>
    </row>
    <row r="44" spans="1:15" x14ac:dyDescent="0.25">
      <c r="A44" s="2"/>
      <c r="B44" s="3"/>
      <c r="C44" s="2"/>
      <c r="D44" s="3"/>
      <c r="E44" s="3"/>
      <c r="F44" s="3"/>
      <c r="G44" s="3"/>
    </row>
    <row r="45" spans="1:15" x14ac:dyDescent="0.25">
      <c r="A45" s="2"/>
      <c r="B45" s="3"/>
      <c r="C45" s="2"/>
      <c r="D45" s="3"/>
      <c r="E45" s="3"/>
      <c r="F45" s="3"/>
      <c r="G45" s="3"/>
    </row>
    <row r="46" spans="1:15" x14ac:dyDescent="0.25">
      <c r="A46" s="2"/>
      <c r="B46" s="2"/>
      <c r="C46" s="2"/>
      <c r="D46" s="3"/>
      <c r="E46" s="3"/>
      <c r="F46" s="3"/>
      <c r="G46" s="3"/>
      <c r="H46" s="3"/>
    </row>
    <row r="47" spans="1:15" x14ac:dyDescent="0.25">
      <c r="A47" s="2"/>
      <c r="B47" s="2"/>
      <c r="C47" s="2"/>
      <c r="D47" s="3"/>
      <c r="E47" s="3"/>
      <c r="F47" s="3"/>
      <c r="G47" s="3"/>
      <c r="H47" s="3"/>
    </row>
    <row r="48" spans="1:15" x14ac:dyDescent="0.25">
      <c r="A48" s="2"/>
      <c r="B48" s="2"/>
      <c r="C48" s="2"/>
      <c r="D48" s="2"/>
      <c r="E48" s="2"/>
      <c r="F48" s="2"/>
      <c r="G48" s="2"/>
      <c r="H48" s="2"/>
    </row>
    <row r="49" spans="1:8" x14ac:dyDescent="0.25">
      <c r="A49" s="2"/>
      <c r="B49" s="2"/>
      <c r="C49" s="2"/>
      <c r="D49" s="2"/>
      <c r="E49" s="2"/>
      <c r="F49" s="2"/>
      <c r="G49" s="2"/>
      <c r="H49" s="2"/>
    </row>
    <row r="50" spans="1:8" x14ac:dyDescent="0.25">
      <c r="A50" s="2"/>
      <c r="B50" s="2"/>
      <c r="C50" s="2"/>
      <c r="D50" s="2"/>
      <c r="E50" s="2"/>
      <c r="F50" s="2"/>
      <c r="G50" s="2"/>
      <c r="H50" s="2"/>
    </row>
    <row r="51" spans="1:8" x14ac:dyDescent="0.25">
      <c r="A51" s="2"/>
      <c r="B51" s="2"/>
      <c r="C51" s="2"/>
      <c r="D51" s="2"/>
      <c r="E51" s="2"/>
      <c r="F51" s="2"/>
      <c r="G51" s="2"/>
      <c r="H51" s="2"/>
    </row>
    <row r="52" spans="1:8" x14ac:dyDescent="0.25">
      <c r="A52" s="2"/>
      <c r="B52" s="2"/>
      <c r="C52" s="2"/>
      <c r="D52" s="2"/>
      <c r="E52" s="2"/>
      <c r="F52" s="2"/>
      <c r="G52" s="2"/>
      <c r="H52" s="2"/>
    </row>
    <row r="53" spans="1:8" x14ac:dyDescent="0.25">
      <c r="A53" s="2"/>
      <c r="B53" s="2"/>
      <c r="C53" s="2"/>
      <c r="D53" s="2"/>
      <c r="E53" s="2"/>
      <c r="F53" s="2"/>
      <c r="G53" s="2"/>
      <c r="H53" s="2"/>
    </row>
    <row r="54" spans="1:8" x14ac:dyDescent="0.25">
      <c r="A54" s="2"/>
      <c r="B54" s="2"/>
      <c r="C54" s="2"/>
      <c r="D54" s="2"/>
      <c r="E54" s="2"/>
      <c r="F54" s="2"/>
      <c r="G54" s="2"/>
      <c r="H54" s="2"/>
    </row>
    <row r="55" spans="1:8" x14ac:dyDescent="0.25">
      <c r="A55" s="2"/>
      <c r="B55" s="2"/>
      <c r="C55" s="2"/>
      <c r="D55" s="2"/>
      <c r="E55" s="2"/>
      <c r="F55" s="2"/>
      <c r="G55" s="2"/>
      <c r="H55" s="2"/>
    </row>
    <row r="56" spans="1:8" x14ac:dyDescent="0.25">
      <c r="A56" s="2"/>
      <c r="B56" s="2"/>
      <c r="C56" s="2"/>
      <c r="D56" s="2"/>
      <c r="E56" s="2"/>
      <c r="F56" s="2"/>
      <c r="G56" s="2"/>
      <c r="H56" s="2"/>
    </row>
    <row r="57" spans="1:8" x14ac:dyDescent="0.25">
      <c r="A57" s="2"/>
      <c r="B57" s="2"/>
      <c r="C57" s="2"/>
      <c r="D57" s="2"/>
      <c r="E57" s="2"/>
      <c r="F57" s="2"/>
      <c r="G57" s="2"/>
      <c r="H57" s="2"/>
    </row>
    <row r="58" spans="1:8" x14ac:dyDescent="0.25">
      <c r="A58" s="2"/>
      <c r="B58" s="2"/>
      <c r="C58" s="2"/>
      <c r="D58" s="2"/>
      <c r="E58" s="2"/>
      <c r="F58" s="2"/>
      <c r="G58" s="2"/>
      <c r="H58" s="2"/>
    </row>
    <row r="59" spans="1:8" x14ac:dyDescent="0.25">
      <c r="A59" s="2"/>
      <c r="B59" s="2"/>
      <c r="C59" s="2"/>
      <c r="D59" s="2"/>
      <c r="E59" s="2"/>
      <c r="F59" s="2"/>
      <c r="G59" s="2"/>
      <c r="H59" s="2"/>
    </row>
    <row r="60" spans="1:8" x14ac:dyDescent="0.25">
      <c r="A60" s="2"/>
      <c r="B60" s="2"/>
      <c r="C60" s="2"/>
      <c r="D60" s="2"/>
      <c r="E60" s="2"/>
      <c r="F60" s="2"/>
      <c r="G60" s="2"/>
      <c r="H60" s="2"/>
    </row>
    <row r="61" spans="1:8" x14ac:dyDescent="0.25">
      <c r="A61" s="2"/>
      <c r="B61" s="2"/>
      <c r="C61" s="2"/>
      <c r="D61" s="2"/>
      <c r="E61" s="2"/>
      <c r="F61" s="2"/>
      <c r="G61" s="2"/>
      <c r="H61" s="2"/>
    </row>
    <row r="62" spans="1:8" x14ac:dyDescent="0.25">
      <c r="A62" s="2"/>
      <c r="B62" s="2"/>
      <c r="C62" s="2"/>
      <c r="D62" s="2"/>
      <c r="E62" s="2"/>
      <c r="F62" s="2"/>
      <c r="G62" s="2"/>
      <c r="H62" s="2"/>
    </row>
    <row r="63" spans="1:8" x14ac:dyDescent="0.25">
      <c r="A63" s="2"/>
      <c r="B63" s="2"/>
      <c r="C63" s="2"/>
      <c r="D63" s="2"/>
      <c r="E63" s="2"/>
      <c r="F63" s="2"/>
      <c r="G63" s="2"/>
      <c r="H63" s="2"/>
    </row>
    <row r="64" spans="1:8" x14ac:dyDescent="0.25">
      <c r="A64" s="2"/>
      <c r="B64" s="2"/>
      <c r="C64" s="2"/>
      <c r="D64" s="2"/>
      <c r="E64" s="2"/>
      <c r="F64" s="2"/>
      <c r="G64" s="2"/>
      <c r="H64" s="2"/>
    </row>
    <row r="65" spans="1:8" x14ac:dyDescent="0.25">
      <c r="A65" s="2"/>
      <c r="B65" s="2"/>
      <c r="C65" s="2"/>
      <c r="D65" s="2"/>
      <c r="E65" s="2"/>
      <c r="F65" s="2"/>
      <c r="G65" s="2"/>
      <c r="H65" s="2"/>
    </row>
    <row r="66" spans="1:8" x14ac:dyDescent="0.25">
      <c r="A66" s="2"/>
      <c r="B66" s="2"/>
      <c r="C66" s="2"/>
      <c r="D66" s="2"/>
      <c r="E66" s="2"/>
      <c r="F66" s="2"/>
      <c r="G66" s="2"/>
      <c r="H66" s="2"/>
    </row>
    <row r="67" spans="1:8" x14ac:dyDescent="0.25">
      <c r="A67" s="2"/>
      <c r="B67" s="2"/>
      <c r="C67" s="2"/>
      <c r="D67" s="2"/>
      <c r="E67" s="2"/>
      <c r="F67" s="2"/>
      <c r="G67" s="2"/>
      <c r="H67" s="2"/>
    </row>
    <row r="68" spans="1:8" x14ac:dyDescent="0.25">
      <c r="A68" s="2"/>
      <c r="B68" s="2"/>
      <c r="C68" s="2"/>
      <c r="D68" s="2"/>
      <c r="E68" s="2"/>
      <c r="F68" s="2"/>
      <c r="G68" s="2"/>
      <c r="H68" s="2"/>
    </row>
    <row r="69" spans="1:8" x14ac:dyDescent="0.25">
      <c r="A69" s="2"/>
      <c r="B69" s="2"/>
      <c r="C69" s="2"/>
      <c r="D69" s="2"/>
      <c r="E69" s="2"/>
      <c r="F69" s="2"/>
      <c r="G69" s="2"/>
      <c r="H69" s="2"/>
    </row>
    <row r="70" spans="1:8" x14ac:dyDescent="0.25">
      <c r="A70" s="2"/>
      <c r="B70" s="2"/>
      <c r="C70" s="2"/>
      <c r="D70" s="2"/>
      <c r="E70" s="2"/>
      <c r="F70" s="2"/>
      <c r="G70" s="2"/>
      <c r="H70" s="2"/>
    </row>
  </sheetData>
  <mergeCells count="8">
    <mergeCell ref="B38:F38"/>
    <mergeCell ref="B41:F41"/>
    <mergeCell ref="A1:G1"/>
    <mergeCell ref="A17:G17"/>
    <mergeCell ref="B26:F26"/>
    <mergeCell ref="B28:F28"/>
    <mergeCell ref="B30:F30"/>
    <mergeCell ref="A32:G3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tabSelected="1" view="pageBreakPreview" zoomScale="120" zoomScaleNormal="70" zoomScaleSheetLayoutView="120" workbookViewId="0">
      <selection sqref="A1:F1"/>
    </sheetView>
  </sheetViews>
  <sheetFormatPr defaultRowHeight="15" x14ac:dyDescent="0.25"/>
  <cols>
    <col min="1" max="1" width="14" customWidth="1"/>
    <col min="2" max="2" width="56.85546875" style="47" bestFit="1" customWidth="1"/>
    <col min="3" max="3" width="18.140625" style="30" customWidth="1"/>
    <col min="4" max="4" width="9" style="48"/>
    <col min="5" max="5" width="16.140625" customWidth="1"/>
    <col min="6" max="6" width="20.42578125" customWidth="1"/>
    <col min="7" max="7" width="17.85546875" customWidth="1"/>
    <col min="8" max="8" width="35.140625" customWidth="1"/>
  </cols>
  <sheetData>
    <row r="1" spans="1:9" s="28" customFormat="1" ht="63" customHeight="1" thickBot="1" x14ac:dyDescent="0.3">
      <c r="A1" s="64" t="s">
        <v>51</v>
      </c>
      <c r="B1" s="64"/>
      <c r="C1" s="64"/>
      <c r="D1" s="64"/>
      <c r="E1" s="64"/>
      <c r="F1" s="64"/>
    </row>
    <row r="2" spans="1:9" s="1" customFormat="1" ht="15.75" thickBot="1" x14ac:dyDescent="0.3">
      <c r="A2" s="36" t="s">
        <v>8</v>
      </c>
      <c r="B2" s="36" t="s">
        <v>9</v>
      </c>
      <c r="C2" s="37" t="s">
        <v>10</v>
      </c>
      <c r="D2" s="36" t="s">
        <v>11</v>
      </c>
      <c r="E2" s="36" t="s">
        <v>12</v>
      </c>
      <c r="F2" s="38" t="s">
        <v>13</v>
      </c>
      <c r="I2" s="28"/>
    </row>
    <row r="3" spans="1:9" ht="30" x14ac:dyDescent="0.25">
      <c r="A3" s="39">
        <v>1</v>
      </c>
      <c r="B3" s="41" t="s">
        <v>52</v>
      </c>
      <c r="C3" s="52">
        <v>5</v>
      </c>
      <c r="D3" s="39" t="s">
        <v>22</v>
      </c>
      <c r="E3" s="56">
        <v>0</v>
      </c>
      <c r="F3" s="53">
        <f t="shared" ref="F3:F10" si="0">SUM(C3*E3)</f>
        <v>0</v>
      </c>
    </row>
    <row r="4" spans="1:9" ht="75.75" thickBot="1" x14ac:dyDescent="0.3">
      <c r="A4" s="40">
        <v>2</v>
      </c>
      <c r="B4" s="42" t="s">
        <v>59</v>
      </c>
      <c r="C4" s="51">
        <v>3</v>
      </c>
      <c r="D4" s="40" t="s">
        <v>22</v>
      </c>
      <c r="E4" s="57">
        <v>0</v>
      </c>
      <c r="F4" s="54">
        <f t="shared" si="0"/>
        <v>0</v>
      </c>
      <c r="H4" s="22"/>
    </row>
    <row r="5" spans="1:9" ht="30" x14ac:dyDescent="0.25">
      <c r="A5" s="39">
        <v>3</v>
      </c>
      <c r="B5" s="41" t="s">
        <v>53</v>
      </c>
      <c r="C5" s="52">
        <v>11</v>
      </c>
      <c r="D5" s="39" t="s">
        <v>22</v>
      </c>
      <c r="E5" s="56">
        <v>0</v>
      </c>
      <c r="F5" s="53">
        <f t="shared" si="0"/>
        <v>0</v>
      </c>
    </row>
    <row r="6" spans="1:9" ht="45.75" thickBot="1" x14ac:dyDescent="0.3">
      <c r="A6" s="40">
        <v>4</v>
      </c>
      <c r="B6" s="42" t="s">
        <v>54</v>
      </c>
      <c r="C6" s="51">
        <v>5</v>
      </c>
      <c r="D6" s="40" t="s">
        <v>22</v>
      </c>
      <c r="E6" s="57">
        <v>0</v>
      </c>
      <c r="F6" s="54">
        <f t="shared" si="0"/>
        <v>0</v>
      </c>
      <c r="H6" s="22"/>
    </row>
    <row r="7" spans="1:9" ht="60" x14ac:dyDescent="0.25">
      <c r="A7" s="39">
        <v>5</v>
      </c>
      <c r="B7" s="41" t="s">
        <v>55</v>
      </c>
      <c r="C7" s="52">
        <v>1</v>
      </c>
      <c r="D7" s="39" t="s">
        <v>22</v>
      </c>
      <c r="E7" s="56">
        <v>0</v>
      </c>
      <c r="F7" s="53">
        <f t="shared" si="0"/>
        <v>0</v>
      </c>
    </row>
    <row r="8" spans="1:9" ht="15.75" thickBot="1" x14ac:dyDescent="0.3">
      <c r="A8" s="40">
        <v>6</v>
      </c>
      <c r="B8" s="42" t="s">
        <v>57</v>
      </c>
      <c r="C8" s="51">
        <v>1</v>
      </c>
      <c r="D8" s="40" t="s">
        <v>22</v>
      </c>
      <c r="E8" s="57">
        <v>0</v>
      </c>
      <c r="F8" s="54">
        <f t="shared" si="0"/>
        <v>0</v>
      </c>
      <c r="H8" s="22"/>
    </row>
    <row r="9" spans="1:9" x14ac:dyDescent="0.25">
      <c r="A9" s="39">
        <v>7</v>
      </c>
      <c r="B9" s="41" t="s">
        <v>58</v>
      </c>
      <c r="C9" s="52">
        <v>1</v>
      </c>
      <c r="D9" s="39" t="s">
        <v>22</v>
      </c>
      <c r="E9" s="56">
        <v>0</v>
      </c>
      <c r="F9" s="53">
        <f t="shared" si="0"/>
        <v>0</v>
      </c>
    </row>
    <row r="10" spans="1:9" ht="30.75" thickBot="1" x14ac:dyDescent="0.3">
      <c r="A10" s="40">
        <v>8</v>
      </c>
      <c r="B10" s="42" t="s">
        <v>56</v>
      </c>
      <c r="C10" s="51">
        <v>1</v>
      </c>
      <c r="D10" s="40" t="s">
        <v>22</v>
      </c>
      <c r="E10" s="57">
        <v>0</v>
      </c>
      <c r="F10" s="54">
        <f t="shared" si="0"/>
        <v>0</v>
      </c>
      <c r="H10" s="22"/>
    </row>
    <row r="11" spans="1:9" x14ac:dyDescent="0.25">
      <c r="A11" s="3"/>
      <c r="B11" s="43"/>
    </row>
    <row r="12" spans="1:9" ht="19.5" thickBot="1" x14ac:dyDescent="0.3">
      <c r="A12" s="34" t="s">
        <v>60</v>
      </c>
      <c r="B12" s="44"/>
      <c r="C12" s="33"/>
      <c r="D12" s="49"/>
      <c r="E12" s="32"/>
      <c r="F12" s="55">
        <f>SUM(F3:F10)</f>
        <v>0</v>
      </c>
    </row>
    <row r="13" spans="1:9" x14ac:dyDescent="0.25">
      <c r="A13" s="59"/>
      <c r="B13" s="59"/>
      <c r="C13" s="59"/>
      <c r="D13" s="59"/>
      <c r="E13" s="59"/>
      <c r="F13" s="25"/>
    </row>
    <row r="14" spans="1:9" x14ac:dyDescent="0.25">
      <c r="A14" s="35"/>
      <c r="B14" s="45"/>
      <c r="C14" s="31"/>
      <c r="D14" s="50"/>
      <c r="E14" s="35"/>
      <c r="F14" s="12"/>
    </row>
    <row r="15" spans="1:9" x14ac:dyDescent="0.25">
      <c r="A15" s="3"/>
      <c r="B15" s="46"/>
      <c r="C15" s="29"/>
      <c r="D15" s="3"/>
      <c r="E15" s="3"/>
      <c r="F15" s="3"/>
    </row>
    <row r="16" spans="1:9" x14ac:dyDescent="0.25">
      <c r="A16" s="3"/>
      <c r="B16" s="46"/>
      <c r="C16" s="29"/>
      <c r="D16" s="3"/>
      <c r="E16" s="3"/>
      <c r="F16" s="3"/>
    </row>
  </sheetData>
  <sheetProtection algorithmName="SHA-512" hashValue="i71UVvYp0GhHv1ZefJHS1xNeNktj6z+7XFyOvI3zuqJVy1jMJbCAOd2+07YdW03MjdH12QEPnrfgJRvrBMCEbg==" saltValue="SHau9CUhN0SQgIcleIqPYQ==" spinCount="100000" sheet="1" objects="1" scenarios="1"/>
  <mergeCells count="2">
    <mergeCell ref="A13:E13"/>
    <mergeCell ref="A1:F1"/>
  </mergeCells>
  <pageMargins left="0.7" right="0.7" top="0.75" bottom="0.75" header="0.3" footer="0.3"/>
  <pageSetup scale="6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5CDD4ACAC4DE40A125C05F6DA9DE69" ma:contentTypeVersion="2" ma:contentTypeDescription="Create a new document." ma:contentTypeScope="" ma:versionID="38350646cc39c4f4b260e196842fb6c5">
  <xsd:schema xmlns:xsd="http://www.w3.org/2001/XMLSchema" xmlns:xs="http://www.w3.org/2001/XMLSchema" xmlns:p="http://schemas.microsoft.com/office/2006/metadata/properties" xmlns:ns2="d3fbc18e-a438-4b9d-9a8c-b0520fb80ed2" xmlns:ns3="53dbc0f4-2d3d-44b3-9905-25b4807b1361" targetNamespace="http://schemas.microsoft.com/office/2006/metadata/properties" ma:root="true" ma:fieldsID="7c045caa5c54f8f70610127a172fadb8" ns2:_="" ns3:_="">
    <xsd:import namespace="d3fbc18e-a438-4b9d-9a8c-b0520fb80ed2"/>
    <xsd:import namespace="53dbc0f4-2d3d-44b3-9905-25b4807b1361"/>
    <xsd:element name="properties">
      <xsd:complexType>
        <xsd:sequence>
          <xsd:element name="documentManagement">
            <xsd:complexType>
              <xsd:all>
                <xsd:element ref="ns2:Solicitation_x0020__x0023_" minOccurs="0"/>
                <xsd:element ref="ns2:Solicitation_x0020_Title" minOccurs="0"/>
                <xsd:element ref="ns2:Commodity_x002f_Services_x0020_Description" minOccurs="0"/>
                <xsd:element ref="ns2:Document_x0020_Typ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fbc18e-a438-4b9d-9a8c-b0520fb80ed2" elementFormDefault="qualified">
    <xsd:import namespace="http://schemas.microsoft.com/office/2006/documentManagement/types"/>
    <xsd:import namespace="http://schemas.microsoft.com/office/infopath/2007/PartnerControls"/>
    <xsd:element name="Solicitation_x0020__x0023_" ma:index="8" nillable="true" ma:displayName="Solicitation #" ma:internalName="Solicitation_x0020__x0023_">
      <xsd:simpleType>
        <xsd:restriction base="dms:Text">
          <xsd:maxLength value="255"/>
        </xsd:restriction>
      </xsd:simpleType>
    </xsd:element>
    <xsd:element name="Solicitation_x0020_Title" ma:index="9" nillable="true" ma:displayName="Solicitation Title" ma:internalName="Solicitation_x0020_Title">
      <xsd:simpleType>
        <xsd:restriction base="dms:Text">
          <xsd:maxLength value="255"/>
        </xsd:restriction>
      </xsd:simpleType>
    </xsd:element>
    <xsd:element name="Commodity_x002f_Services_x0020_Description" ma:index="10" nillable="true" ma:displayName="Commodity/Services Description" ma:internalName="Commodity_x002f_Services_x0020_Description">
      <xsd:simpleType>
        <xsd:restriction base="dms:Text">
          <xsd:maxLength value="255"/>
        </xsd:restriction>
      </xsd:simpleType>
    </xsd:element>
    <xsd:element name="Document_x0020_Type" ma:index="11" nillable="true" ma:displayName="Document Type" ma:description="DOCUMENT TYPE" ma:format="Dropdown" ma:internalName="Document_x0020_Type">
      <xsd:simpleType>
        <xsd:union memberTypes="dms:Text">
          <xsd:simpleType>
            <xsd:restriction base="dms:Choice">
              <xsd:enumeration value="ADDENDUM 1"/>
              <xsd:enumeration value="ADDENDUM 2"/>
              <xsd:enumeration value="ADDENDUM 3"/>
              <xsd:enumeration value="ADDENDUM 4"/>
              <xsd:enumeration value="ADDENDUM 5"/>
              <xsd:enumeration value="ADDENDUM 6"/>
              <xsd:enumeration value="ADDENDUM 7"/>
              <xsd:enumeration value="ADDENDUM 8"/>
              <xsd:enumeration value="ADDENDUM 9"/>
              <xsd:enumeration value="APPENDIX A"/>
              <xsd:enumeration value="APPENDIX B"/>
              <xsd:enumeration value="APPENDIX C OTHER BID DOCUMENTS"/>
              <xsd:enumeration value="APPENDIX D"/>
              <xsd:enumeration value="BAFO REQUEST"/>
              <xsd:enumeration value="BAFO RESPONSE"/>
              <xsd:enumeration value="BID FORM"/>
              <xsd:enumeration value="BID TAB"/>
              <xsd:enumeration value="BIDDER LIST"/>
              <xsd:enumeration value="BIDDER SUBMITTED BID FORM"/>
              <xsd:enumeration value="CONTRACT EXECUTED"/>
              <xsd:enumeration value="CONTRACT RISK ASSESSMENT"/>
              <xsd:enumeration value="COVER SHEET / MAILING LIST"/>
              <xsd:enumeration value="DISQUALIFICATION LETTER / EMAIL"/>
              <xsd:enumeration value="EVALUATION MATRIX"/>
              <xsd:enumeration value="EVALUTIONS FROM EVALUATORS"/>
              <xsd:enumeration value="EVALUATIONS FROM EVALUATORS BAFO"/>
              <xsd:enumeration value="EVALUATION PRESENTATIONS"/>
              <xsd:enumeration value="EVALUATION APPROVED BY MGR RD 1"/>
              <xsd:enumeration value="EVALUATION APPROVED BY MGR BAFO"/>
              <xsd:enumeration value="EVALUATION PRICING - HEAT MAP"/>
              <xsd:enumeration value="EVALUATION PRICING PURCHASING"/>
              <xsd:enumeration value="INITIAL RESPONSE"/>
              <xsd:enumeration value="INTENT TO AWARD / BID OPENING"/>
              <xsd:enumeration value="INCOMING BID EMAIL"/>
              <xsd:enumeration value="NDA EXECUTED"/>
              <xsd:enumeration value="OTHER DOCUMENTATION"/>
              <xsd:enumeration value="PREBID ATTENDEES LIST"/>
              <xsd:enumeration value="PRESENTATION NEGOTIATION AGENDA"/>
              <xsd:enumeration value="PROTEST FROM SUPPLIER"/>
              <xsd:enumeration value="PROTEST RESPONSE JEA TO SUPPLIER"/>
              <xsd:enumeration value="PUBLIC MEETING NOTICE"/>
              <xsd:enumeration value="PUBLIC CONCENSUS SCORING"/>
              <xsd:enumeration value="PURCHASING QUESTIONAIRE"/>
              <xsd:enumeration value="REFERENCE DOCUMENTATION - DO NOT POST"/>
              <xsd:enumeration value="RESPONSE TO SUPPLIER QUESTIONS"/>
              <xsd:enumeration value="REQUEST FOR INFORMATION"/>
              <xsd:enumeration value="RFI - SUPPLIER RESPONSE"/>
              <xsd:enumeration value="SOLICITATION"/>
              <xsd:enumeration value="SUPPLIER CLARIFICATION REQUEST"/>
              <xsd:enumeration value="SUPPLIER CLARIFICATION RESPONSE"/>
              <xsd:enumeration value="SUPPLIER BID WITHDRAWAL"/>
              <xsd:enumeration value="SUPPLIER PRESENTATION"/>
              <xsd:enumeration value="SUPPLIER NO BID LETTER"/>
              <xsd:enumeration value="VENDOR PERFORMANCE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dbc0f4-2d3d-44b3-9905-25b4807b1361" elementFormDefault="qualified">
    <xsd:import namespace="http://schemas.microsoft.com/office/2006/documentManagement/types"/>
    <xsd:import namespace="http://schemas.microsoft.com/office/infopath/2007/PartnerControls"/>
    <xsd:element name="_dlc_DocId" ma:index="1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Type xmlns="d3fbc18e-a438-4b9d-9a8c-b0520fb80ed2">APPENDIX B</Document_x0020_Type>
    <Solicitation_x0020_Title xmlns="d3fbc18e-a438-4b9d-9a8c-b0520fb80ed2">DES Insulation Replacement</Solicitation_x0020_Title>
    <Commodity_x002f_Services_x0020_Description xmlns="d3fbc18e-a438-4b9d-9a8c-b0520fb80ed2" xsi:nil="true"/>
    <Solicitation_x0020__x0023_ xmlns="d3fbc18e-a438-4b9d-9a8c-b0520fb80ed2">97661</Solicitation_x0020__x0023_>
    <_dlc_DocId xmlns="53dbc0f4-2d3d-44b3-9905-25b4807b1361">EV5DVUR6RRZR-2082741394-6368</_dlc_DocId>
    <_dlc_DocIdUrl xmlns="53dbc0f4-2d3d-44b3-9905-25b4807b1361">
      <Url>http://finance/supply/pba/_layouts/15/DocIdRedir.aspx?ID=EV5DVUR6RRZR-2082741394-6368</Url>
      <Description>EV5DVUR6RRZR-2082741394-6368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262B40D-FC40-4CDD-ABB8-0AE659BABA8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5BDC5FA-4F0A-4273-AC84-6B133696CA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fbc18e-a438-4b9d-9a8c-b0520fb80ed2"/>
    <ds:schemaRef ds:uri="53dbc0f4-2d3d-44b3-9905-25b4807b13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2D3629D-6BC2-4FF5-BE16-59E290269E1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53dbc0f4-2d3d-44b3-9905-25b4807b1361"/>
    <ds:schemaRef ds:uri="http://schemas.microsoft.com/office/infopath/2007/PartnerControls"/>
    <ds:schemaRef ds:uri="http://purl.org/dc/elements/1.1/"/>
    <ds:schemaRef ds:uri="d3fbc18e-a438-4b9d-9a8c-b0520fb80ed2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0ABC6457-2573-4806-958E-D8D2F177AEC8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 (2)</vt:lpstr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97661 - Appendix B -  Workbook</dc:title>
  <dc:subject/>
  <dc:creator>nnaik</dc:creator>
  <cp:keywords/>
  <dc:description/>
  <cp:lastModifiedBy>JEA User</cp:lastModifiedBy>
  <cp:revision/>
  <cp:lastPrinted>2018-03-13T12:22:31Z</cp:lastPrinted>
  <dcterms:created xsi:type="dcterms:W3CDTF">2017-06-07T14:53:28Z</dcterms:created>
  <dcterms:modified xsi:type="dcterms:W3CDTF">2019-07-02T15:38:49Z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0x010100495CDD4ACAC4DE40A125C05F6DA9DE69</vt:lpwstr>
  </property>
  <property fmtid="{D5CDD505-2E9C-101B-9397-08002B2CF9AE}" pid="3" name="_dlc_DocIdItemGuid">
    <vt:lpwstr>ddd58c9d-1a17-41b1-9989-6fc8c5e34e5f</vt:lpwstr>
  </property>
</Properties>
</file>